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Y2025 Mainboard IPOs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Notes &amp; Sources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8">
    <numFmt numFmtId="164" formatCode="dd\-mmm\-yyyy"/>
    <numFmt numFmtId="165" formatCode="#,##0.0;\(#,##0.0\);\-"/>
    <numFmt numFmtId="166" formatCode="0.0;\(0.0\);\-"/>
    <numFmt numFmtId="167" formatCode="#,##0.00;\(#,##0.00\);\-"/>
    <numFmt numFmtId="168" formatCode="#,##0.0"/>
    <numFmt numFmtId="169" formatCode="yyyy-mm-dd h:mm:ss"/>
    <numFmt numFmtId="170" formatCode="yyyy-mm-dd"/>
    <numFmt numFmtId="171" formatCode="0.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sz val="14"/>
    </font>
    <font>
      <name val="Arial"/>
      <charset val="1"/>
      <family val="0"/>
      <b val="1"/>
      <sz val="10"/>
    </font>
    <font>
      <name val="Arial"/>
      <charset val="1"/>
      <family val="0"/>
      <sz val="10"/>
    </font>
    <font>
      <b val="1"/>
    </font>
    <font>
      <b val="1"/>
      <sz val="14"/>
    </font>
    <font>
      <b val="1"/>
      <sz val="12"/>
    </font>
    <font>
      <b val="1"/>
      <sz val="11"/>
    </font>
  </fonts>
  <fills count="7">
    <fill>
      <patternFill/>
    </fill>
    <fill>
      <patternFill patternType="gray125"/>
    </fill>
    <fill>
      <patternFill patternType="solid">
        <fgColor rgb="FF305496"/>
        <bgColor rgb="FF666699"/>
      </patternFill>
    </fill>
    <fill>
      <patternFill patternType="solid">
        <fgColor rgb="00D9E1F2"/>
        <bgColor rgb="00D9E1F2"/>
      </patternFill>
    </fill>
    <fill>
      <patternFill patternType="solid">
        <fgColor rgb="00FFF2CC"/>
        <bgColor rgb="00FFF2CC"/>
      </patternFill>
    </fill>
    <fill>
      <patternFill patternType="solid">
        <fgColor rgb="00E2EFDA"/>
        <bgColor rgb="00E2EFDA"/>
      </patternFill>
    </fill>
    <fill>
      <patternFill patternType="solid">
        <fgColor rgb="00F8CBAD"/>
        <bgColor rgb="00F8CBAD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7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right" vertical="center"/>
    </xf>
    <xf numFmtId="166" fontId="0" fillId="0" borderId="1" applyAlignment="1" pivotButton="0" quotePrefix="0" xfId="0">
      <alignment horizontal="right" vertical="center"/>
    </xf>
    <xf numFmtId="167" fontId="0" fillId="0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right" vertical="center"/>
    </xf>
    <xf numFmtId="1" fontId="7" fillId="0" borderId="0" applyAlignment="1" pivotButton="0" quotePrefix="0" xfId="0">
      <alignment horizontal="right" vertical="center"/>
    </xf>
    <xf numFmtId="168" fontId="7" fillId="0" borderId="0" applyAlignment="1" pivotButton="0" quotePrefix="0" xfId="0">
      <alignment horizontal="right" vertical="center"/>
    </xf>
    <xf numFmtId="166" fontId="7" fillId="0" borderId="0" applyAlignment="1" pivotButton="0" quotePrefix="0" xfId="0">
      <alignment horizontal="right" vertical="center"/>
    </xf>
    <xf numFmtId="0" fontId="7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right" vertical="center"/>
    </xf>
    <xf numFmtId="166" fontId="0" fillId="0" borderId="1" applyAlignment="1" pivotButton="0" quotePrefix="0" xfId="0">
      <alignment horizontal="right" vertical="center"/>
    </xf>
    <xf numFmtId="167" fontId="0" fillId="0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right" vertical="center"/>
    </xf>
    <xf numFmtId="1" fontId="7" fillId="0" borderId="0" applyAlignment="1" pivotButton="0" quotePrefix="0" xfId="0">
      <alignment horizontal="right" vertical="center"/>
    </xf>
    <xf numFmtId="168" fontId="7" fillId="0" borderId="0" applyAlignment="1" pivotButton="0" quotePrefix="0" xfId="0">
      <alignment horizontal="right" vertical="center"/>
    </xf>
    <xf numFmtId="166" fontId="7" fillId="0" borderId="0" applyAlignment="1" pivotButton="0" quotePrefix="0" xfId="0">
      <alignment horizontal="right" vertical="center"/>
    </xf>
    <xf numFmtId="0" fontId="7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top" wrapText="1"/>
    </xf>
    <xf numFmtId="169" fontId="0" fillId="0" borderId="0" pivotButton="0" quotePrefix="0" xfId="0"/>
    <xf numFmtId="0" fontId="8" fillId="3" borderId="0" applyAlignment="1" pivotButton="0" quotePrefix="0" xfId="0">
      <alignment horizontal="general" vertical="bottom"/>
    </xf>
    <xf numFmtId="0" fontId="8" fillId="3" borderId="0" pivotButton="0" quotePrefix="0" xfId="0"/>
    <xf numFmtId="167" fontId="0" fillId="4" borderId="1" applyAlignment="1" pivotButton="0" quotePrefix="0" xfId="0">
      <alignment horizontal="right" vertical="center"/>
    </xf>
    <xf numFmtId="0" fontId="0" fillId="5" borderId="0" applyAlignment="1" pivotButton="0" quotePrefix="0" xfId="0">
      <alignment horizontal="general" vertical="bottom"/>
    </xf>
    <xf numFmtId="0" fontId="0" fillId="5" borderId="0" pivotButton="0" quotePrefix="0" xfId="0"/>
    <xf numFmtId="0" fontId="0" fillId="4" borderId="0" pivotButton="0" quotePrefix="0" xfId="0"/>
    <xf numFmtId="166" fontId="0" fillId="4" borderId="1" applyAlignment="1" pivotButton="0" quotePrefix="0" xfId="0">
      <alignment horizontal="right" vertical="center"/>
    </xf>
    <xf numFmtId="0" fontId="0" fillId="4" borderId="0" applyAlignment="1" pivotButton="0" quotePrefix="0" xfId="0">
      <alignment horizontal="general" vertical="bottom"/>
    </xf>
    <xf numFmtId="0" fontId="0" fillId="6" borderId="0" pivotButton="0" quotePrefix="0" xfId="0"/>
    <xf numFmtId="0" fontId="0" fillId="6" borderId="0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4" fontId="0" fillId="0" borderId="1" applyAlignment="1" pivotButton="0" quotePrefix="0" xfId="0">
      <alignment horizontal="right" vertical="center"/>
    </xf>
    <xf numFmtId="2" fontId="0" fillId="0" borderId="1" applyAlignment="1" pivotButton="0" quotePrefix="0" xfId="0">
      <alignment horizontal="right" vertical="center"/>
    </xf>
    <xf numFmtId="4" fontId="0" fillId="4" borderId="1" applyAlignment="1" pivotButton="0" quotePrefix="0" xfId="0">
      <alignment horizontal="right" vertical="center"/>
    </xf>
    <xf numFmtId="2" fontId="0" fillId="4" borderId="1" applyAlignment="1" pivotButton="0" quotePrefix="0" xfId="0">
      <alignment horizontal="right" vertical="center"/>
    </xf>
    <xf numFmtId="170" fontId="0" fillId="0" borderId="0" pivotButton="0" quotePrefix="0" xfId="0"/>
    <xf numFmtId="4" fontId="0" fillId="0" borderId="0" applyAlignment="1" pivotButton="0" quotePrefix="0" xfId="0">
      <alignment horizontal="general" vertical="bottom"/>
    </xf>
    <xf numFmtId="4" fontId="0" fillId="0" borderId="0" pivotButton="0" quotePrefix="0" xfId="0"/>
    <xf numFmtId="2" fontId="0" fillId="0" borderId="0" applyAlignment="1" pivotButton="0" quotePrefix="0" xfId="0">
      <alignment horizontal="general" vertical="bottom"/>
    </xf>
    <xf numFmtId="2" fontId="0" fillId="0" borderId="0" pivotButton="0" quotePrefix="0" xfId="0"/>
    <xf numFmtId="4" fontId="0" fillId="4" borderId="0" pivotButton="0" quotePrefix="0" xfId="0"/>
    <xf numFmtId="2" fontId="0" fillId="4" borderId="0" applyAlignment="1" pivotButton="0" quotePrefix="0" xfId="0">
      <alignment horizontal="general" vertical="bottom"/>
    </xf>
    <xf numFmtId="2" fontId="0" fillId="4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1" fillId="5" borderId="0" pivotButton="0" quotePrefix="0" xfId="0"/>
    <xf numFmtId="3" fontId="0" fillId="0" borderId="0" pivotButton="0" quotePrefix="0" xfId="0"/>
    <xf numFmtId="171" fontId="0" fillId="0" borderId="0" pivotButton="0" quotePrefix="0" xfId="0"/>
    <xf numFmtId="0" fontId="9" fillId="4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2">
    <dxf>
      <fill>
        <patternFill>
          <bgColor rgb="FFC6EFCE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05496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W86"/>
  <sheetViews>
    <sheetView showFormulas="0" showGridLines="1" showRowColHeaders="1" showZeros="1" rightToLeft="0" tabSelected="1" showOutlineSymbols="1" defaultGridColor="1" view="normal" topLeftCell="A1" colorId="64" zoomScale="90" zoomScaleNormal="9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6" customWidth="1" style="18" min="1" max="1"/>
    <col width="35" customWidth="1" style="18" min="2" max="2"/>
    <col width="14" customWidth="1" style="18" min="3" max="3"/>
    <col width="12" customWidth="1" style="18" min="4" max="4"/>
    <col width="22" customWidth="1" style="18" min="5" max="5"/>
    <col width="14" customWidth="1" style="18" min="6" max="8"/>
    <col width="14" customWidth="1" style="19" min="7" max="7"/>
    <col width="14" customWidth="1" style="19" min="8" max="8"/>
    <col width="14" customWidth="1" style="18" min="9" max="9"/>
    <col width="14" customWidth="1" style="18" min="10" max="13"/>
    <col width="14" customWidth="1" style="19" min="11" max="11"/>
    <col width="14" customWidth="1" style="19" min="12" max="12"/>
    <col width="14" customWidth="1" style="19" min="13" max="13"/>
    <col width="12" customWidth="1" style="18" min="14" max="15"/>
    <col width="12" customWidth="1" style="19" min="15" max="15"/>
    <col width="14" customWidth="1" style="18" min="16" max="16"/>
    <col width="12" customWidth="1" style="18" min="17" max="17"/>
    <col width="30" customWidth="1" style="18" min="18" max="18"/>
    <col width="14" customWidth="1" style="18" min="19" max="19"/>
    <col width="50" customWidth="1" style="18" min="20" max="20"/>
    <col width="14" customWidth="1" style="19" min="21" max="21"/>
    <col width="14" customWidth="1" style="19" min="22" max="22"/>
    <col width="14" customWidth="1" style="19" min="23" max="23"/>
  </cols>
  <sheetData>
    <row r="1" ht="42" customHeight="1" s="19">
      <c r="A1" s="20" t="inlineStr">
        <is>
          <t>Sl. No.</t>
        </is>
      </c>
      <c r="B1" s="20" t="inlineStr">
        <is>
          <t>Company Name</t>
        </is>
      </c>
      <c r="C1" s="20" t="inlineStr">
        <is>
          <t>NSE Symbol</t>
        </is>
      </c>
      <c r="D1" s="20" t="inlineStr">
        <is>
          <t>Listing Date</t>
        </is>
      </c>
      <c r="E1" s="20" t="inlineStr">
        <is>
          <t>Sector</t>
        </is>
      </c>
      <c r="F1" s="20" t="inlineStr">
        <is>
          <t>Issue Size (₹ Cr)</t>
        </is>
      </c>
      <c r="G1" s="20" t="inlineStr">
        <is>
          <t>Fresh Issue (₹ Cr)</t>
        </is>
      </c>
      <c r="H1" s="20" t="inlineStr">
        <is>
          <t>OFS (₹ Cr)</t>
        </is>
      </c>
      <c r="I1" s="20" t="inlineStr">
        <is>
          <t>OFS as % of Issue</t>
        </is>
      </c>
      <c r="J1" s="20" t="inlineStr">
        <is>
          <t>Promoter OFS (₹ Cr)</t>
        </is>
      </c>
      <c r="K1" s="20" t="inlineStr">
        <is>
          <t>Pre-IPO Promoter Holding %</t>
        </is>
      </c>
      <c r="L1" s="20" t="inlineStr">
        <is>
          <t>Post-IPO Promoter Holding %</t>
        </is>
      </c>
      <c r="M1" s="20" t="inlineStr">
        <is>
          <t>Promoter Stake Reduction (pp)</t>
        </is>
      </c>
      <c r="N1" s="20" t="inlineStr">
        <is>
          <t>Issue Price (₹)</t>
        </is>
      </c>
      <c r="O1" s="20" t="inlineStr">
        <is>
          <t>CMP (₹)</t>
        </is>
      </c>
      <c r="P1" s="20" t="inlineStr">
        <is>
          <t>Listing Gain/(Loss) % vs Issue</t>
        </is>
      </c>
      <c r="Q1" s="20" t="inlineStr">
        <is>
          <t>Issue Type</t>
        </is>
      </c>
      <c r="R1" s="20" t="inlineStr">
        <is>
          <t>Source URL</t>
        </is>
      </c>
      <c r="S1" s="20" t="inlineStr">
        <is>
          <t>CMP As-Of Date</t>
        </is>
      </c>
      <c r="T1" s="20" t="inlineStr">
        <is>
          <t>Data Notes</t>
        </is>
      </c>
      <c r="U1" s="37" t="inlineStr">
        <is>
          <t>Verif: Promoter</t>
        </is>
      </c>
      <c r="V1" s="38" t="inlineStr">
        <is>
          <t>Verif: Fresh/OFS</t>
        </is>
      </c>
      <c r="W1" s="38" t="inlineStr">
        <is>
          <t>Verif: CMP</t>
        </is>
      </c>
    </row>
    <row r="2" ht="15" customHeight="1" s="19">
      <c r="A2" s="21" t="n">
        <v>1</v>
      </c>
      <c r="B2" s="22" t="inlineStr">
        <is>
          <t>Indo Farm Equipment</t>
        </is>
      </c>
      <c r="C2" s="22" t="inlineStr">
        <is>
          <t>INDOFARM</t>
        </is>
      </c>
      <c r="D2" s="47" t="n">
        <v>45664</v>
      </c>
      <c r="E2" s="22" t="inlineStr">
        <is>
          <t>Industrials</t>
        </is>
      </c>
      <c r="F2" s="48" t="n">
        <v>260.15</v>
      </c>
      <c r="G2" s="48" t="n">
        <v>184.9</v>
      </c>
      <c r="H2" s="48" t="n">
        <v>75.25</v>
      </c>
      <c r="I2" s="49">
        <f>IF(AND(ISNUMBER(H2),ISNUMBER(F2),F2&gt;0),H2/F2*100,"")</f>
        <v/>
      </c>
      <c r="J2" s="24" t="n"/>
      <c r="K2" s="49" t="n">
        <v>93.45</v>
      </c>
      <c r="L2" s="49" t="n">
        <v>69.44</v>
      </c>
      <c r="M2" s="49">
        <f>IF(AND(ISNUMBER(K2),ISNUMBER(L2)),K2-L2,"")</f>
        <v/>
      </c>
      <c r="N2" s="48" t="n">
        <v>215</v>
      </c>
      <c r="O2" s="50" t="n">
        <v>183.12</v>
      </c>
      <c r="P2" s="49">
        <f>IF(AND(ISNUMBER(N2),ISNUMBER(O2),N2&gt;0),(O2-N2)/N2*100,"")</f>
        <v/>
      </c>
      <c r="Q2" s="22" t="inlineStr">
        <is>
          <t>Book Built</t>
        </is>
      </c>
      <c r="R2" s="22" t="inlineStr">
        <is>
          <t>https://www.chittorgarh.com/ipo/indo-farm-equipment-ipo/1934/</t>
        </is>
      </c>
      <c r="S2" s="47" t="n">
        <v>46148</v>
      </c>
      <c r="T2" s="22" t="inlineStr">
        <is>
          <t>Bidding: Dec 31, 2024 - Jan 2, 2025 | Promoter pre/post from RHP-based summary</t>
        </is>
      </c>
      <c r="U2" s="40" t="inlineStr">
        <is>
          <t>Verified</t>
        </is>
      </c>
      <c r="V2" s="41" t="inlineStr">
        <is>
          <t>Verified</t>
        </is>
      </c>
      <c r="W2" s="42" t="inlineStr">
        <is>
          <t>Single-source</t>
        </is>
      </c>
    </row>
    <row r="3" ht="15" customHeight="1" s="19">
      <c r="A3" s="21" t="n">
        <v>2</v>
      </c>
      <c r="B3" s="22" t="inlineStr">
        <is>
          <t>Standard Glass Lining Technology</t>
        </is>
      </c>
      <c r="C3" s="22" t="inlineStr">
        <is>
          <t>SGLTL</t>
        </is>
      </c>
      <c r="D3" s="47" t="n">
        <v>45670</v>
      </c>
      <c r="E3" s="22" t="inlineStr">
        <is>
          <t>Industrials</t>
        </is>
      </c>
      <c r="F3" s="48" t="n">
        <v>410.05</v>
      </c>
      <c r="G3" s="24" t="n"/>
      <c r="H3" s="24" t="n"/>
      <c r="I3" s="49">
        <f>IF(AND(ISNUMBER(H3),ISNUMBER(F3),F3&gt;0),H3/F3*100,"")</f>
        <v/>
      </c>
      <c r="J3" s="24" t="n"/>
      <c r="K3" s="51" t="n">
        <v>72.5</v>
      </c>
      <c r="L3" s="51" t="n">
        <v>60</v>
      </c>
      <c r="M3" s="49">
        <f>IF(AND(ISNUMBER(K3),ISNUMBER(L3)),K3-L3,"")</f>
        <v/>
      </c>
      <c r="N3" s="48" t="n">
        <v>140</v>
      </c>
      <c r="O3" s="50" t="n">
        <v>135</v>
      </c>
      <c r="P3" s="49">
        <f>IF(AND(ISNUMBER(N3),ISNUMBER(O3),N3&gt;0),(O3-N3)/N3*100,"")</f>
        <v/>
      </c>
      <c r="Q3" s="22" t="inlineStr">
        <is>
          <t>Book Built</t>
        </is>
      </c>
      <c r="R3" s="22" t="inlineStr">
        <is>
          <t>https://www.chittorgarh.com/ipo/standard-glass-lining-ipo/1951/</t>
        </is>
      </c>
      <c r="S3" s="47" t="n">
        <v>46127</v>
      </c>
      <c r="T3" s="22" t="inlineStr">
        <is>
          <t>Price band ₹133-140; Subscribed 185.48x | Promoter pre 72.5% / post 60% per IPO summary</t>
        </is>
      </c>
      <c r="U3" s="44" t="inlineStr">
        <is>
          <t>Single-source</t>
        </is>
      </c>
      <c r="V3" s="45" t="inlineStr">
        <is>
          <t>Unverified</t>
        </is>
      </c>
      <c r="W3" s="42" t="inlineStr">
        <is>
          <t>Single-source</t>
        </is>
      </c>
    </row>
    <row r="4" ht="15" customHeight="1" s="19">
      <c r="A4" s="21" t="n">
        <v>3</v>
      </c>
      <c r="B4" s="22" t="inlineStr">
        <is>
          <t>Quadrant Future Tek</t>
        </is>
      </c>
      <c r="C4" s="22" t="inlineStr">
        <is>
          <t>QUADFUTURE</t>
        </is>
      </c>
      <c r="D4" s="47" t="n">
        <v>45671</v>
      </c>
      <c r="E4" s="22" t="inlineStr">
        <is>
          <t>Industrials</t>
        </is>
      </c>
      <c r="F4" s="48" t="n">
        <v>290</v>
      </c>
      <c r="G4" s="48" t="n">
        <v>290</v>
      </c>
      <c r="H4" s="48" t="n">
        <v>0</v>
      </c>
      <c r="I4" s="49">
        <f>IF(AND(ISNUMBER(H4),ISNUMBER(F4),F4&gt;0),H4/F4*100,"")</f>
        <v/>
      </c>
      <c r="J4" s="24" t="n"/>
      <c r="K4" s="49" t="n">
        <v>93.33</v>
      </c>
      <c r="L4" s="49" t="n">
        <v>70</v>
      </c>
      <c r="M4" s="49">
        <f>IF(AND(ISNUMBER(K4),ISNUMBER(L4)),K4-L4,"")</f>
        <v/>
      </c>
      <c r="N4" s="48" t="n">
        <v>290</v>
      </c>
      <c r="O4" s="50" t="n">
        <v>312</v>
      </c>
      <c r="P4" s="49">
        <f>IF(AND(ISNUMBER(N4),ISNUMBER(O4),N4&gt;0),(O4-N4)/N4*100,"")</f>
        <v/>
      </c>
      <c r="Q4" s="22" t="inlineStr">
        <is>
          <t>Book Built</t>
        </is>
      </c>
      <c r="R4" s="22" t="inlineStr">
        <is>
          <t>https://www.chittorgarh.com/ipo/quadrant-future-tek-ipo/1954/</t>
        </is>
      </c>
      <c r="S4" s="47" t="n">
        <v>46148</v>
      </c>
      <c r="T4" s="22" t="inlineStr">
        <is>
          <t>Bidding: Jan 7-9, 2025. Lot size: 50 shares | Promoter pre 93.33% / post 70%</t>
        </is>
      </c>
      <c r="U4" s="40" t="inlineStr">
        <is>
          <t>Verified</t>
        </is>
      </c>
      <c r="V4" s="41" t="inlineStr">
        <is>
          <t>Verified</t>
        </is>
      </c>
      <c r="W4" s="42" t="inlineStr">
        <is>
          <t>Single-source</t>
        </is>
      </c>
    </row>
    <row r="5" ht="15" customHeight="1" s="19">
      <c r="A5" s="21" t="n">
        <v>4</v>
      </c>
      <c r="B5" s="22" t="inlineStr">
        <is>
          <t>Laxmi Dental</t>
        </is>
      </c>
      <c r="C5" s="22" t="inlineStr">
        <is>
          <t>LAXMIDENTL</t>
        </is>
      </c>
      <c r="D5" s="47" t="n">
        <v>45677</v>
      </c>
      <c r="E5" s="22" t="inlineStr">
        <is>
          <t>Pharma</t>
        </is>
      </c>
      <c r="F5" s="24" t="n"/>
      <c r="G5" s="24" t="n"/>
      <c r="H5" s="24" t="n"/>
      <c r="I5" s="49">
        <f>IF(AND(ISNUMBER(H5),ISNUMBER(F5),F5&gt;0),H5/F5*100,"")</f>
        <v/>
      </c>
      <c r="J5" s="24" t="n"/>
      <c r="K5" s="49" t="n"/>
      <c r="L5" s="51" t="n">
        <v>42.68</v>
      </c>
      <c r="M5" s="49">
        <f>IF(AND(ISNUMBER(K5),ISNUMBER(L5)),K5-L5,"")</f>
        <v/>
      </c>
      <c r="N5" s="48" t="n">
        <v>402</v>
      </c>
      <c r="O5" s="50" t="n">
        <v>206.72</v>
      </c>
      <c r="P5" s="49">
        <f>IF(AND(ISNUMBER(N5),ISNUMBER(O5),N5&gt;0),(O5-N5)/N5*100,"")</f>
        <v/>
      </c>
      <c r="Q5" s="22" t="inlineStr">
        <is>
          <t>Book Built</t>
        </is>
      </c>
      <c r="R5" s="22" t="inlineStr">
        <is>
          <t>https://www.chittorgarh.com/ipo/laxmi-dental-ipo/1961/</t>
        </is>
      </c>
      <c r="S5" s="47" t="n">
        <v>46147</v>
      </c>
      <c r="T5" s="22" t="inlineStr">
        <is>
          <t>Price band ₹382-402; Bidding: Jan 13-15, 2025 | Post-IPO promoter holding ~42.68%; pre not retrievable</t>
        </is>
      </c>
      <c r="U5" s="44" t="inlineStr">
        <is>
          <t>Inferred</t>
        </is>
      </c>
      <c r="V5" s="45" t="inlineStr">
        <is>
          <t>Unverified</t>
        </is>
      </c>
      <c r="W5" s="42" t="inlineStr">
        <is>
          <t>Single-source</t>
        </is>
      </c>
    </row>
    <row r="6" ht="15" customHeight="1" s="19">
      <c r="A6" s="21" t="n">
        <v>5</v>
      </c>
      <c r="B6" s="22" t="inlineStr">
        <is>
          <t>Stallion India Fluorochemicals</t>
        </is>
      </c>
      <c r="C6" s="22" t="inlineStr">
        <is>
          <t>STALLION</t>
        </is>
      </c>
      <c r="D6" s="47" t="n">
        <v>45680</v>
      </c>
      <c r="E6" s="22" t="inlineStr">
        <is>
          <t>Chemicals</t>
        </is>
      </c>
      <c r="F6" s="48" t="n">
        <v>199.45</v>
      </c>
      <c r="G6" s="48" t="n">
        <v>160.73</v>
      </c>
      <c r="H6" s="48" t="n">
        <v>38.72</v>
      </c>
      <c r="I6" s="49">
        <f>IF(AND(ISNUMBER(H6),ISNUMBER(F6),F6&gt;0),H6/F6*100,"")</f>
        <v/>
      </c>
      <c r="J6" s="24" t="n"/>
      <c r="K6" s="49" t="n">
        <v>94.63</v>
      </c>
      <c r="L6" s="49" t="n">
        <v>67.90000000000001</v>
      </c>
      <c r="M6" s="49">
        <f>IF(AND(ISNUMBER(K6),ISNUMBER(L6)),K6-L6,"")</f>
        <v/>
      </c>
      <c r="N6" s="48" t="n">
        <v>90</v>
      </c>
      <c r="O6" s="50" t="n">
        <v>150.04</v>
      </c>
      <c r="P6" s="49">
        <f>IF(AND(ISNUMBER(N6),ISNUMBER(O6),N6&gt;0),(O6-N6)/N6*100,"")</f>
        <v/>
      </c>
      <c r="Q6" s="22" t="inlineStr">
        <is>
          <t>Book Built</t>
        </is>
      </c>
      <c r="R6" s="22" t="inlineStr">
        <is>
          <t>https://www.chittorgarh.com/ipo/stallion-india-ipo/1967/</t>
        </is>
      </c>
      <c r="S6" s="47" t="n">
        <v>46144</v>
      </c>
      <c r="T6" s="22" t="inlineStr">
        <is>
          <t>Price band ₹85-90; Bidding: Jan 16-20, 2025 | Promoter pre 94.63% / post 67.9%</t>
        </is>
      </c>
      <c r="U6" s="40" t="inlineStr">
        <is>
          <t>Verified</t>
        </is>
      </c>
      <c r="V6" s="41" t="inlineStr">
        <is>
          <t>Verified</t>
        </is>
      </c>
      <c r="W6" s="42" t="inlineStr">
        <is>
          <t>Single-source</t>
        </is>
      </c>
    </row>
    <row r="7" ht="15" customHeight="1" s="19">
      <c r="A7" s="21" t="n">
        <v>6</v>
      </c>
      <c r="B7" s="22" t="inlineStr">
        <is>
          <t>Dr. Agarwal's Health Care</t>
        </is>
      </c>
      <c r="C7" s="22" t="inlineStr">
        <is>
          <t>AGARWALEYE</t>
        </is>
      </c>
      <c r="D7" s="47" t="n">
        <v>45693</v>
      </c>
      <c r="E7" s="22" t="inlineStr">
        <is>
          <t>Healthcare</t>
        </is>
      </c>
      <c r="F7" s="48" t="n">
        <v>3027.26</v>
      </c>
      <c r="G7" s="48" t="n">
        <v>300</v>
      </c>
      <c r="H7" s="48" t="n">
        <v>2727.26</v>
      </c>
      <c r="I7" s="49">
        <f>IF(AND(ISNUMBER(H7),ISNUMBER(F7),F7&gt;0),H7/F7*100,"")</f>
        <v/>
      </c>
      <c r="J7" s="24" t="n"/>
      <c r="K7" s="49" t="n">
        <v>37.73</v>
      </c>
      <c r="L7" s="49" t="n">
        <v>32.53</v>
      </c>
      <c r="M7" s="49">
        <f>IF(AND(ISNUMBER(K7),ISNUMBER(L7)),K7-L7,"")</f>
        <v/>
      </c>
      <c r="N7" s="48" t="n">
        <v>402</v>
      </c>
      <c r="O7" s="50" t="n">
        <v>460.55</v>
      </c>
      <c r="P7" s="49">
        <f>IF(AND(ISNUMBER(N7),ISNUMBER(O7),N7&gt;0),(O7-N7)/N7*100,"")</f>
        <v/>
      </c>
      <c r="Q7" s="22" t="inlineStr">
        <is>
          <t>Book Built</t>
        </is>
      </c>
      <c r="R7" s="22" t="inlineStr">
        <is>
          <t>https://www.chittorgarh.com/ipo/dr-agarwals-healthcare-ipo/1975/</t>
        </is>
      </c>
      <c r="S7" s="47" t="n">
        <v>46135</v>
      </c>
      <c r="T7" s="22" t="inlineStr">
        <is>
          <t>Price band ₹382-402; Bidding: Jan 29-31, 2025 | Promoter pre 37.73% / post 32.53% (from RHP)</t>
        </is>
      </c>
      <c r="U7" s="40" t="inlineStr">
        <is>
          <t>Verified</t>
        </is>
      </c>
      <c r="V7" s="41" t="inlineStr">
        <is>
          <t>Verified</t>
        </is>
      </c>
      <c r="W7" s="42" t="inlineStr">
        <is>
          <t>Single-source</t>
        </is>
      </c>
    </row>
    <row r="8" ht="15" customHeight="1" s="19">
      <c r="A8" s="21" t="n">
        <v>7</v>
      </c>
      <c r="B8" s="22" t="inlineStr">
        <is>
          <t>Ajax Engineering</t>
        </is>
      </c>
      <c r="C8" s="22" t="inlineStr">
        <is>
          <t>AJAXENGG</t>
        </is>
      </c>
      <c r="D8" s="47" t="n">
        <v>45705</v>
      </c>
      <c r="E8" s="22" t="inlineStr">
        <is>
          <t>Industrials</t>
        </is>
      </c>
      <c r="F8" s="48" t="n">
        <v>1268.93</v>
      </c>
      <c r="G8" s="48" t="n">
        <v>0</v>
      </c>
      <c r="H8" s="48" t="n">
        <v>1268.93</v>
      </c>
      <c r="I8" s="49">
        <f>IF(AND(ISNUMBER(H8),ISNUMBER(F8),F8&gt;0),H8/F8*100,"")</f>
        <v/>
      </c>
      <c r="J8" s="24" t="n"/>
      <c r="K8" s="51" t="n">
        <v>93.5</v>
      </c>
      <c r="L8" s="51" t="n">
        <v>80</v>
      </c>
      <c r="M8" s="49">
        <f>IF(AND(ISNUMBER(K8),ISNUMBER(L8)),K8-L8,"")</f>
        <v/>
      </c>
      <c r="N8" s="48" t="n">
        <v>629</v>
      </c>
      <c r="O8" s="50" t="n">
        <v>533.4</v>
      </c>
      <c r="P8" s="49">
        <f>IF(AND(ISNUMBER(N8),ISNUMBER(O8),N8&gt;0),(O8-N8)/N8*100,"")</f>
        <v/>
      </c>
      <c r="Q8" s="22" t="inlineStr">
        <is>
          <t>Book Built</t>
        </is>
      </c>
      <c r="R8" s="22" t="inlineStr">
        <is>
          <t>https://www.chittorgarh.com/ipo/ajax-engineering-ipo/1983/</t>
        </is>
      </c>
      <c r="S8" s="47" t="n">
        <v>46147</v>
      </c>
      <c r="T8" s="22" t="inlineStr">
        <is>
          <t>100% OFS; Price band ₹599-629; Bidding: Feb 10-12, 2025 | Pre 93.50% / current Mar 26 80.0%</t>
        </is>
      </c>
      <c r="U8" s="44" t="inlineStr">
        <is>
          <t>Inferred</t>
        </is>
      </c>
      <c r="V8" s="41" t="inlineStr">
        <is>
          <t>Verified</t>
        </is>
      </c>
      <c r="W8" s="42" t="inlineStr">
        <is>
          <t>Single-source</t>
        </is>
      </c>
    </row>
    <row r="9" ht="15" customHeight="1" s="19">
      <c r="A9" s="21" t="n">
        <v>8</v>
      </c>
      <c r="B9" s="22" t="inlineStr">
        <is>
          <t>Hexaware Technologies</t>
        </is>
      </c>
      <c r="C9" s="22" t="inlineStr">
        <is>
          <t>HEXT</t>
        </is>
      </c>
      <c r="D9" s="47" t="n">
        <v>45707</v>
      </c>
      <c r="E9" s="22" t="inlineStr">
        <is>
          <t>IT</t>
        </is>
      </c>
      <c r="F9" s="48" t="n">
        <v>8750</v>
      </c>
      <c r="G9" s="48" t="n">
        <v>0</v>
      </c>
      <c r="H9" s="48" t="n">
        <v>8750</v>
      </c>
      <c r="I9" s="49">
        <f>IF(AND(ISNUMBER(H9),ISNUMBER(F9),F9&gt;0),H9/F9*100,"")</f>
        <v/>
      </c>
      <c r="J9" s="24" t="n"/>
      <c r="K9" s="49" t="n">
        <v>95.03</v>
      </c>
      <c r="L9" s="49" t="n">
        <v>74.09999999999999</v>
      </c>
      <c r="M9" s="49">
        <f>IF(AND(ISNUMBER(K9),ISNUMBER(L9)),K9-L9,"")</f>
        <v/>
      </c>
      <c r="N9" s="48" t="n">
        <v>708</v>
      </c>
      <c r="O9" s="50" t="n">
        <v>459.35</v>
      </c>
      <c r="P9" s="49">
        <f>IF(AND(ISNUMBER(N9),ISNUMBER(O9),N9&gt;0),(O9-N9)/N9*100,"")</f>
        <v/>
      </c>
      <c r="Q9" s="22" t="inlineStr">
        <is>
          <t>Book Built</t>
        </is>
      </c>
      <c r="R9" s="22" t="inlineStr">
        <is>
          <t>https://www.chittorgarh.com/ipo/hexaware-technologies-ipo/1985/</t>
        </is>
      </c>
      <c r="S9" s="47" t="n">
        <v>46149</v>
      </c>
      <c r="T9" s="22" t="inlineStr">
        <is>
          <t>100% OFS by CA Magnum Holdings</t>
        </is>
      </c>
      <c r="U9" s="41" t="inlineStr">
        <is>
          <t>Verified</t>
        </is>
      </c>
      <c r="V9" s="41" t="inlineStr">
        <is>
          <t>Verified</t>
        </is>
      </c>
      <c r="W9" s="42" t="inlineStr">
        <is>
          <t>Single-source</t>
        </is>
      </c>
    </row>
    <row r="10" ht="15" customHeight="1" s="19">
      <c r="A10" s="21" t="n">
        <v>9</v>
      </c>
      <c r="B10" s="22" t="inlineStr">
        <is>
          <t>Quality Power Electrical Equipments</t>
        </is>
      </c>
      <c r="C10" s="22" t="inlineStr">
        <is>
          <t>QPOWER</t>
        </is>
      </c>
      <c r="D10" s="47" t="n">
        <v>45712</v>
      </c>
      <c r="E10" s="22" t="inlineStr">
        <is>
          <t>Industrials</t>
        </is>
      </c>
      <c r="F10" s="48" t="n">
        <v>858.7</v>
      </c>
      <c r="G10" s="48" t="n">
        <v>225</v>
      </c>
      <c r="H10" s="48" t="n">
        <v>633.7</v>
      </c>
      <c r="I10" s="49">
        <f>IF(AND(ISNUMBER(H10),ISNUMBER(F10),F10&gt;0),H10/F10*100,"")</f>
        <v/>
      </c>
      <c r="J10" s="24" t="n"/>
      <c r="K10" s="49" t="n">
        <v>100</v>
      </c>
      <c r="L10" s="49" t="n">
        <v>73.91</v>
      </c>
      <c r="M10" s="49">
        <f>IF(AND(ISNUMBER(K10),ISNUMBER(L10)),K10-L10,"")</f>
        <v/>
      </c>
      <c r="N10" s="48" t="n">
        <v>425</v>
      </c>
      <c r="O10" s="50" t="n">
        <v>1380</v>
      </c>
      <c r="P10" s="49">
        <f>IF(AND(ISNUMBER(N10),ISNUMBER(O10),N10&gt;0),(O10-N10)/N10*100,"")</f>
        <v/>
      </c>
      <c r="Q10" s="22" t="inlineStr">
        <is>
          <t>Book Built</t>
        </is>
      </c>
      <c r="R10" s="22" t="inlineStr">
        <is>
          <t>https://www.chittorgarh.com/ipo/quality-power-ipo/1988/</t>
        </is>
      </c>
      <c r="S10" s="47" t="n">
        <v>46145</v>
      </c>
      <c r="T10" s="22" t="inlineStr">
        <is>
          <t>Bidding: Feb 14-18, 2025; Listed at ₹430 (1.18% gain) | Promoter pre 100% / post 73.91%</t>
        </is>
      </c>
      <c r="U10" s="40" t="inlineStr">
        <is>
          <t>Verified</t>
        </is>
      </c>
      <c r="V10" s="41" t="inlineStr">
        <is>
          <t>Verified</t>
        </is>
      </c>
      <c r="W10" s="42" t="inlineStr">
        <is>
          <t>Single-source</t>
        </is>
      </c>
    </row>
    <row r="11" ht="15" customHeight="1" s="19">
      <c r="A11" s="21" t="n">
        <v>10</v>
      </c>
      <c r="B11" s="22" t="inlineStr">
        <is>
          <t>Ather Energy</t>
        </is>
      </c>
      <c r="C11" s="22" t="inlineStr">
        <is>
          <t>ATHERENERG</t>
        </is>
      </c>
      <c r="D11" s="47" t="n">
        <v>45783</v>
      </c>
      <c r="E11" s="22" t="inlineStr">
        <is>
          <t>Auto</t>
        </is>
      </c>
      <c r="F11" s="48" t="n">
        <v>2980.76</v>
      </c>
      <c r="G11" s="48" t="n">
        <v>2626.04</v>
      </c>
      <c r="H11" s="48" t="n">
        <v>354.73</v>
      </c>
      <c r="I11" s="49">
        <f>IF(AND(ISNUMBER(H11),ISNUMBER(F11),F11&gt;0),H11/F11*100,"")</f>
        <v/>
      </c>
      <c r="J11" s="24" t="n"/>
      <c r="K11" s="49" t="n">
        <v>54.6</v>
      </c>
      <c r="L11" s="49" t="n">
        <v>42</v>
      </c>
      <c r="M11" s="49">
        <f>IF(AND(ISNUMBER(K11),ISNUMBER(L11)),K11-L11,"")</f>
        <v/>
      </c>
      <c r="N11" s="48" t="n">
        <v>321</v>
      </c>
      <c r="O11" s="50" t="n">
        <v>953</v>
      </c>
      <c r="P11" s="49">
        <f>IF(AND(ISNUMBER(N11),ISNUMBER(O11),N11&gt;0),(O11-N11)/N11*100,"")</f>
        <v/>
      </c>
      <c r="Q11" s="22" t="inlineStr">
        <is>
          <t>Book Built</t>
        </is>
      </c>
      <c r="R11" s="22" t="inlineStr">
        <is>
          <t>https://www.chittorgarh.com/ipo/ather-energy-ipo/2357/</t>
        </is>
      </c>
      <c r="S11" s="47" t="n">
        <v>46148</v>
      </c>
      <c r="T11" s="22" t="inlineStr">
        <is>
          <t>Price band ₹304-321; Bidding: Apr 28-30, 2025 | Promoter pre 54.6% / post ~42%</t>
        </is>
      </c>
      <c r="U11" s="40" t="inlineStr">
        <is>
          <t>Verified</t>
        </is>
      </c>
      <c r="V11" s="41" t="inlineStr">
        <is>
          <t>Verified</t>
        </is>
      </c>
      <c r="W11" s="42" t="inlineStr">
        <is>
          <t>Single-source</t>
        </is>
      </c>
    </row>
    <row r="12" ht="15" customHeight="1" s="19">
      <c r="A12" s="21" t="n">
        <v>11</v>
      </c>
      <c r="B12" s="22" t="inlineStr">
        <is>
          <t>Borana Weaves</t>
        </is>
      </c>
      <c r="C12" s="22" t="inlineStr">
        <is>
          <t>BORANA</t>
        </is>
      </c>
      <c r="D12" s="47" t="n">
        <v>45804</v>
      </c>
      <c r="E12" s="22" t="inlineStr">
        <is>
          <t>Consumer</t>
        </is>
      </c>
      <c r="F12" s="48" t="n">
        <v>144.89</v>
      </c>
      <c r="G12" s="48" t="n">
        <v>144.89</v>
      </c>
      <c r="H12" s="48" t="n">
        <v>0</v>
      </c>
      <c r="I12" s="49">
        <f>IF(AND(ISNUMBER(H12),ISNUMBER(F12),F12&gt;0),H12/F12*100,"")</f>
        <v/>
      </c>
      <c r="J12" s="24" t="n"/>
      <c r="K12" s="51" t="n">
        <v>87.19</v>
      </c>
      <c r="L12" s="51" t="n">
        <v>65.2</v>
      </c>
      <c r="M12" s="49">
        <f>IF(AND(ISNUMBER(K12),ISNUMBER(L12)),K12-L12,"")</f>
        <v/>
      </c>
      <c r="N12" s="48" t="n">
        <v>216</v>
      </c>
      <c r="O12" s="50" t="n">
        <v>348</v>
      </c>
      <c r="P12" s="49">
        <f>IF(AND(ISNUMBER(N12),ISNUMBER(O12),N12&gt;0),(O12-N12)/N12*100,"")</f>
        <v/>
      </c>
      <c r="Q12" s="22" t="inlineStr">
        <is>
          <t>Book Built</t>
        </is>
      </c>
      <c r="R12" s="22" t="inlineStr">
        <is>
          <t>https://www.chittorgarh.com/ipo/borana-weaves-ipo/2099/</t>
        </is>
      </c>
      <c r="S12" s="47" t="n">
        <v>46142</v>
      </c>
      <c r="T12" s="22" t="inlineStr">
        <is>
          <t>Price band ₹205-216; Bidding: May 20-22, 2025 | Pre 87.19% / current 65.2%</t>
        </is>
      </c>
      <c r="U12" s="44" t="inlineStr">
        <is>
          <t>Inferred</t>
        </is>
      </c>
      <c r="V12" s="41" t="inlineStr">
        <is>
          <t>Verified</t>
        </is>
      </c>
      <c r="W12" s="42" t="inlineStr">
        <is>
          <t>Single-source</t>
        </is>
      </c>
    </row>
    <row r="13" ht="15" customHeight="1" s="19">
      <c r="A13" s="21" t="n">
        <v>12</v>
      </c>
      <c r="B13" s="22" t="inlineStr">
        <is>
          <t>Belrise Industries</t>
        </is>
      </c>
      <c r="C13" s="22" t="inlineStr">
        <is>
          <t>BELRISE</t>
        </is>
      </c>
      <c r="D13" s="47" t="n">
        <v>45805</v>
      </c>
      <c r="E13" s="22" t="inlineStr">
        <is>
          <t>Auto</t>
        </is>
      </c>
      <c r="F13" s="48" t="n">
        <v>2150</v>
      </c>
      <c r="G13" s="24" t="n"/>
      <c r="H13" s="24" t="n"/>
      <c r="I13" s="49">
        <f>IF(AND(ISNUMBER(H13),ISNUMBER(F13),F13&gt;0),H13/F13*100,"")</f>
        <v/>
      </c>
      <c r="J13" s="24" t="n"/>
      <c r="K13" s="49" t="n">
        <v>99.81</v>
      </c>
      <c r="L13" s="49" t="n">
        <v>73.01000000000001</v>
      </c>
      <c r="M13" s="49">
        <f>IF(AND(ISNUMBER(K13),ISNUMBER(L13)),K13-L13,"")</f>
        <v/>
      </c>
      <c r="N13" s="48" t="n">
        <v>90</v>
      </c>
      <c r="O13" s="50" t="n">
        <v>213.2</v>
      </c>
      <c r="P13" s="49">
        <f>IF(AND(ISNUMBER(N13),ISNUMBER(O13),N13&gt;0),(O13-N13)/N13*100,"")</f>
        <v/>
      </c>
      <c r="Q13" s="22" t="inlineStr">
        <is>
          <t>Book Built</t>
        </is>
      </c>
      <c r="R13" s="22" t="inlineStr">
        <is>
          <t>https://www.chittorgarh.com/ipo/belrise-industries-ipo/2083/</t>
        </is>
      </c>
      <c r="S13" s="47" t="n">
        <v>46147</v>
      </c>
      <c r="T13" s="22" t="inlineStr">
        <is>
          <t>Bidding: May 21-23, 2025; Subscribed 43x; Listed at ₹100 (11.11% gain) | Promoter pre 99.81% / post 73.01%</t>
        </is>
      </c>
      <c r="U13" s="40" t="inlineStr">
        <is>
          <t>Verified</t>
        </is>
      </c>
      <c r="V13" s="42" t="inlineStr">
        <is>
          <t>Single-source</t>
        </is>
      </c>
      <c r="W13" s="42" t="inlineStr">
        <is>
          <t>Single-source</t>
        </is>
      </c>
    </row>
    <row r="14" ht="15" customHeight="1" s="19">
      <c r="A14" s="21" t="n">
        <v>13</v>
      </c>
      <c r="B14" s="22" t="inlineStr">
        <is>
          <t>Aegis Vopak Terminals</t>
        </is>
      </c>
      <c r="C14" s="22" t="inlineStr">
        <is>
          <t>AEGISVOPAK</t>
        </is>
      </c>
      <c r="D14" s="47" t="n">
        <v>45810</v>
      </c>
      <c r="E14" s="22" t="inlineStr">
        <is>
          <t>Logistics</t>
        </is>
      </c>
      <c r="F14" s="48" t="n">
        <v>2800</v>
      </c>
      <c r="G14" s="24" t="n"/>
      <c r="H14" s="24" t="n"/>
      <c r="I14" s="49">
        <f>IF(AND(ISNUMBER(H14),ISNUMBER(F14),F14&gt;0),H14/F14*100,"")</f>
        <v/>
      </c>
      <c r="J14" s="24" t="n"/>
      <c r="K14" s="51" t="n">
        <v>97.40000000000001</v>
      </c>
      <c r="L14" s="51" t="n">
        <v>86.93000000000001</v>
      </c>
      <c r="M14" s="49">
        <f>IF(AND(ISNUMBER(K14),ISNUMBER(L14)),K14-L14,"")</f>
        <v/>
      </c>
      <c r="N14" s="48" t="n">
        <v>235</v>
      </c>
      <c r="O14" s="50" t="n">
        <v>200.1</v>
      </c>
      <c r="P14" s="49">
        <f>IF(AND(ISNUMBER(N14),ISNUMBER(O14),N14&gt;0),(O14-N14)/N14*100,"")</f>
        <v/>
      </c>
      <c r="Q14" s="22" t="inlineStr">
        <is>
          <t>Book Built</t>
        </is>
      </c>
      <c r="R14" s="22" t="inlineStr">
        <is>
          <t>https://www.chittorgarh.com/ipo/aegis-vopak-terminals-ipo/2080/</t>
        </is>
      </c>
      <c r="S14" s="47" t="n">
        <v>46129</v>
      </c>
      <c r="T14" s="22" t="inlineStr">
        <is>
          <t>Bidding: May 26-28, 2025; Face value: ₹10 | Pre 97.4% (Aegis 50.1+Vopak 47.3) / current 86.93%</t>
        </is>
      </c>
      <c r="U14" s="44" t="inlineStr">
        <is>
          <t>Inferred</t>
        </is>
      </c>
      <c r="V14" s="42" t="inlineStr">
        <is>
          <t>Single-source</t>
        </is>
      </c>
      <c r="W14" s="42" t="inlineStr">
        <is>
          <t>Single-source</t>
        </is>
      </c>
    </row>
    <row r="15" ht="15" customHeight="1" s="19">
      <c r="A15" s="21" t="n">
        <v>14</v>
      </c>
      <c r="B15" s="22" t="inlineStr">
        <is>
          <t>Schloss Bangalore (Leela Hotels)</t>
        </is>
      </c>
      <c r="C15" s="22" t="n"/>
      <c r="D15" s="47" t="n">
        <v>45810</v>
      </c>
      <c r="E15" s="22" t="inlineStr">
        <is>
          <t>Hospitality</t>
        </is>
      </c>
      <c r="F15" s="48" t="n">
        <v>3500</v>
      </c>
      <c r="G15" s="48" t="n">
        <v>2500</v>
      </c>
      <c r="H15" s="48" t="n">
        <v>1000</v>
      </c>
      <c r="I15" s="49">
        <f>IF(AND(ISNUMBER(H15),ISNUMBER(F15),F15&gt;0),H15/F15*100,"")</f>
        <v/>
      </c>
      <c r="J15" s="24" t="n"/>
      <c r="K15" s="49" t="n">
        <v>100</v>
      </c>
      <c r="L15" s="49" t="n">
        <v>75.90000000000001</v>
      </c>
      <c r="M15" s="49">
        <f>IF(AND(ISNUMBER(K15),ISNUMBER(L15)),K15-L15,"")</f>
        <v/>
      </c>
      <c r="N15" s="48" t="n">
        <v>435</v>
      </c>
      <c r="O15" s="26" t="n"/>
      <c r="P15" s="49">
        <f>IF(AND(ISNUMBER(N15),ISNUMBER(O15),N15&gt;0),(O15-N15)/N15*100,"")</f>
        <v/>
      </c>
      <c r="Q15" s="22" t="inlineStr">
        <is>
          <t>Book Built</t>
        </is>
      </c>
      <c r="R15" s="22" t="inlineStr">
        <is>
          <t>https://www.chittorgarh.com/ipo/leela-hotels-ipo/2182/</t>
        </is>
      </c>
      <c r="S15" s="22" t="n"/>
      <c r="T15" s="22" t="inlineStr">
        <is>
          <t>Price band ₹413-435; Bidding: May 26-28, 2025; Listed at ₹406 (6.67% loss) | Promoter pre ~100% / post 75.9%</t>
        </is>
      </c>
      <c r="U15" s="40" t="inlineStr">
        <is>
          <t>Verified</t>
        </is>
      </c>
      <c r="V15" s="41" t="inlineStr">
        <is>
          <t>Verified</t>
        </is>
      </c>
      <c r="W15" s="42" t="inlineStr">
        <is>
          <t>Single-source</t>
        </is>
      </c>
    </row>
    <row r="16" ht="15" customHeight="1" s="19">
      <c r="A16" s="21" t="n">
        <v>15</v>
      </c>
      <c r="B16" s="22" t="inlineStr">
        <is>
          <t>Prostarm Info Systems</t>
        </is>
      </c>
      <c r="C16" s="22" t="inlineStr">
        <is>
          <t>PROSTARM</t>
        </is>
      </c>
      <c r="D16" s="47" t="n">
        <v>45811</v>
      </c>
      <c r="E16" s="22" t="inlineStr">
        <is>
          <t>Power Conditioning Equipment</t>
        </is>
      </c>
      <c r="F16" s="48" t="n">
        <v>168</v>
      </c>
      <c r="G16" s="24" t="n"/>
      <c r="H16" s="24" t="n"/>
      <c r="I16" s="49">
        <f>IF(AND(ISNUMBER(H16),ISNUMBER(F16),F16&gt;0),H16/F16*100,"")</f>
        <v/>
      </c>
      <c r="J16" s="24" t="n"/>
      <c r="K16" s="49" t="n"/>
      <c r="L16" s="49" t="n"/>
      <c r="M16" s="49">
        <f>IF(AND(ISNUMBER(K16),ISNUMBER(L16)),K16-L16,"")</f>
        <v/>
      </c>
      <c r="N16" s="48" t="n">
        <v>105</v>
      </c>
      <c r="O16" s="26" t="n"/>
      <c r="P16" s="49">
        <f>IF(AND(ISNUMBER(N16),ISNUMBER(O16),N16&gt;0),(O16-N16)/N16*100,"")</f>
        <v/>
      </c>
      <c r="Q16" s="22" t="inlineStr">
        <is>
          <t>Book Built</t>
        </is>
      </c>
      <c r="R16" s="22" t="inlineStr">
        <is>
          <t>https://www.chittorgarh.com/ipo/prostarm-info-systems-ipo/2016/</t>
        </is>
      </c>
      <c r="S16" s="23" t="n"/>
      <c r="T16" s="22" t="inlineStr">
        <is>
          <t>Power conditioning equipment manufacturer; IPO ₹168 cr; Bidding May 27-29 2025</t>
        </is>
      </c>
      <c r="U16" s="45" t="inlineStr">
        <is>
          <t>Unverified</t>
        </is>
      </c>
      <c r="V16" s="45" t="inlineStr">
        <is>
          <t>Unverified</t>
        </is>
      </c>
      <c r="W16" s="45" t="inlineStr">
        <is>
          <t>Unverified</t>
        </is>
      </c>
    </row>
    <row r="17" ht="15" customHeight="1" s="19">
      <c r="A17" s="21" t="n">
        <v>16</v>
      </c>
      <c r="B17" s="22" t="inlineStr">
        <is>
          <t>Scoda Tubes</t>
        </is>
      </c>
      <c r="C17" s="22" t="inlineStr">
        <is>
          <t>SCODATUBES</t>
        </is>
      </c>
      <c r="D17" s="47" t="n">
        <v>45812</v>
      </c>
      <c r="E17" s="22" t="inlineStr">
        <is>
          <t>Industrials</t>
        </is>
      </c>
      <c r="F17" s="48" t="n">
        <v>220</v>
      </c>
      <c r="G17" s="48" t="n">
        <v>220</v>
      </c>
      <c r="H17" s="48" t="n">
        <v>0</v>
      </c>
      <c r="I17" s="49">
        <f>IF(AND(ISNUMBER(H17),ISNUMBER(F17),F17&gt;0),H17/F17*100,"")</f>
        <v/>
      </c>
      <c r="J17" s="24" t="n"/>
      <c r="K17" s="49" t="n"/>
      <c r="L17" s="49" t="n"/>
      <c r="M17" s="49">
        <f>IF(AND(ISNUMBER(K17),ISNUMBER(L17)),K17-L17,"")</f>
        <v/>
      </c>
      <c r="N17" s="48" t="n">
        <v>140</v>
      </c>
      <c r="O17" s="50" t="n">
        <v>146.26</v>
      </c>
      <c r="P17" s="49">
        <f>IF(AND(ISNUMBER(N17),ISNUMBER(O17),N17&gt;0),(O17-N17)/N17*100,"")</f>
        <v/>
      </c>
      <c r="Q17" s="22" t="inlineStr">
        <is>
          <t>Book Built</t>
        </is>
      </c>
      <c r="R17" s="22" t="inlineStr">
        <is>
          <t>https://www.chittorgarh.com/ipo/scoda-tubes-ipo/2094/</t>
        </is>
      </c>
      <c r="S17" s="47" t="n">
        <v>46122</v>
      </c>
      <c r="T17" s="22" t="inlineStr">
        <is>
          <t>Price band ₹130-140; Bidding: May 28-30, 2025</t>
        </is>
      </c>
      <c r="U17" s="45" t="inlineStr">
        <is>
          <t>Unverified</t>
        </is>
      </c>
      <c r="V17" s="41" t="inlineStr">
        <is>
          <t>Verified</t>
        </is>
      </c>
      <c r="W17" s="42" t="inlineStr">
        <is>
          <t>Single-source</t>
        </is>
      </c>
    </row>
    <row r="18" ht="15" customHeight="1" s="19">
      <c r="A18" s="21" t="n">
        <v>17</v>
      </c>
      <c r="B18" s="22" t="inlineStr">
        <is>
          <t>Oswal Pumps</t>
        </is>
      </c>
      <c r="C18" s="22" t="inlineStr">
        <is>
          <t>OSWALPUMPS</t>
        </is>
      </c>
      <c r="D18" s="47" t="n">
        <v>45828</v>
      </c>
      <c r="E18" s="22" t="inlineStr">
        <is>
          <t>Industrials</t>
        </is>
      </c>
      <c r="F18" s="48" t="n">
        <v>1387.34</v>
      </c>
      <c r="G18" s="48" t="n">
        <v>890</v>
      </c>
      <c r="H18" s="48" t="n">
        <v>497.34</v>
      </c>
      <c r="I18" s="49">
        <f>IF(AND(ISNUMBER(H18),ISNUMBER(F18),F18&gt;0),H18/F18*100,"")</f>
        <v/>
      </c>
      <c r="J18" s="24" t="n"/>
      <c r="K18" s="49" t="n">
        <v>99.88</v>
      </c>
      <c r="L18" s="49" t="n">
        <v>80</v>
      </c>
      <c r="M18" s="49">
        <f>IF(AND(ISNUMBER(K18),ISNUMBER(L18)),K18-L18,"")</f>
        <v/>
      </c>
      <c r="N18" s="48" t="n">
        <v>614</v>
      </c>
      <c r="O18" s="26" t="n"/>
      <c r="P18" s="49">
        <f>IF(AND(ISNUMBER(N18),ISNUMBER(O18),N18&gt;0),(O18-N18)/N18*100,"")</f>
        <v/>
      </c>
      <c r="Q18" s="22" t="inlineStr">
        <is>
          <t>Book Built</t>
        </is>
      </c>
      <c r="R18" s="22" t="inlineStr">
        <is>
          <t>https://www.chittorgarh.com/ipo/oswal-pumps-ipo/2202/</t>
        </is>
      </c>
      <c r="S18" s="23" t="n"/>
      <c r="T18" s="22" t="inlineStr">
        <is>
          <t>Promoter pre 99.88% / post 80%; Solar/Pumps; Price band ₹584-614; Bidding Jun 13-17 2025</t>
        </is>
      </c>
      <c r="U18" s="41" t="inlineStr">
        <is>
          <t>Verified</t>
        </is>
      </c>
      <c r="V18" s="41" t="inlineStr">
        <is>
          <t>Verified</t>
        </is>
      </c>
      <c r="W18" s="45" t="inlineStr">
        <is>
          <t>Unverified</t>
        </is>
      </c>
    </row>
    <row r="19" ht="15" customHeight="1" s="19">
      <c r="A19" s="21" t="n">
        <v>18</v>
      </c>
      <c r="B19" s="22" t="inlineStr">
        <is>
          <t>Arisinfra Solutions</t>
        </is>
      </c>
      <c r="C19" s="22" t="inlineStr">
        <is>
          <t>ARISINFRA</t>
        </is>
      </c>
      <c r="D19" s="47" t="n">
        <v>45833</v>
      </c>
      <c r="E19" s="22" t="inlineStr">
        <is>
          <t>Industrials</t>
        </is>
      </c>
      <c r="F19" s="48" t="n">
        <v>499.6</v>
      </c>
      <c r="G19" s="24" t="n"/>
      <c r="H19" s="24" t="n"/>
      <c r="I19" s="49">
        <f>IF(AND(ISNUMBER(H19),ISNUMBER(F19),F19&gt;0),H19/F19*100,"")</f>
        <v/>
      </c>
      <c r="J19" s="24" t="n"/>
      <c r="K19" s="49" t="n"/>
      <c r="L19" s="49" t="n"/>
      <c r="M19" s="49">
        <f>IF(AND(ISNUMBER(K19),ISNUMBER(L19)),K19-L19,"")</f>
        <v/>
      </c>
      <c r="N19" s="48" t="n">
        <v>222</v>
      </c>
      <c r="O19" s="50" t="n">
        <v>108.18</v>
      </c>
      <c r="P19" s="49">
        <f>IF(AND(ISNUMBER(N19),ISNUMBER(O19),N19&gt;0),(O19-N19)/N19*100,"")</f>
        <v/>
      </c>
      <c r="Q19" s="22" t="inlineStr">
        <is>
          <t>Book Built</t>
        </is>
      </c>
      <c r="R19" s="22" t="inlineStr">
        <is>
          <t>https://www.chittorgarh.com/ipo/arisinfra-solutions-ipo/1971/</t>
        </is>
      </c>
      <c r="S19" s="47" t="n">
        <v>46119</v>
      </c>
      <c r="T19" s="22" t="inlineStr">
        <is>
          <t>Price band ₹210-222; Bidding: Jun 18-20, 2025</t>
        </is>
      </c>
      <c r="U19" s="46" t="inlineStr">
        <is>
          <t>Unverified</t>
        </is>
      </c>
      <c r="V19" s="45" t="inlineStr">
        <is>
          <t>Unverified</t>
        </is>
      </c>
      <c r="W19" s="42" t="inlineStr">
        <is>
          <t>Single-source</t>
        </is>
      </c>
    </row>
    <row r="20" ht="15" customHeight="1" s="19">
      <c r="A20" s="21" t="n">
        <v>19</v>
      </c>
      <c r="B20" s="22" t="inlineStr">
        <is>
          <t>Globe Civil Projects</t>
        </is>
      </c>
      <c r="C20" s="22" t="inlineStr">
        <is>
          <t>GLOBECIVIL</t>
        </is>
      </c>
      <c r="D20" s="47" t="n">
        <v>45839</v>
      </c>
      <c r="E20" s="22" t="inlineStr">
        <is>
          <t>Construction/Civil</t>
        </is>
      </c>
      <c r="F20" s="48" t="n">
        <v>119</v>
      </c>
      <c r="G20" s="48" t="n">
        <v>119</v>
      </c>
      <c r="H20" s="48" t="n">
        <v>0</v>
      </c>
      <c r="I20" s="49">
        <f>IF(AND(ISNUMBER(H20),ISNUMBER(F20),F20&gt;0),H20/F20*100,"")</f>
        <v/>
      </c>
      <c r="J20" s="24" t="n"/>
      <c r="K20" s="49" t="n"/>
      <c r="L20" s="49" t="n"/>
      <c r="M20" s="49">
        <f>IF(AND(ISNUMBER(K20),ISNUMBER(L20)),K20-L20,"")</f>
        <v/>
      </c>
      <c r="N20" s="48" t="n">
        <v>71</v>
      </c>
      <c r="O20" s="50" t="n">
        <v>47.5</v>
      </c>
      <c r="P20" s="49">
        <f>IF(AND(ISNUMBER(N20),ISNUMBER(O20),N20&gt;0),(O20-N20)/N20*100,"")</f>
        <v/>
      </c>
      <c r="Q20" s="22" t="inlineStr">
        <is>
          <t>Book Built</t>
        </is>
      </c>
      <c r="R20" s="22" t="inlineStr">
        <is>
          <t>https://www.chittorgarh.com/ipo/globe-civil-projects-ipo/2149/</t>
        </is>
      </c>
      <c r="S20" s="47" t="n">
        <v>46148</v>
      </c>
      <c r="T20" s="22" t="inlineStr">
        <is>
          <t>Civil construction projects company. IPO dated 24-26 Jun 2025.</t>
        </is>
      </c>
      <c r="U20" s="45" t="inlineStr">
        <is>
          <t>Unverified</t>
        </is>
      </c>
      <c r="V20" s="41" t="inlineStr">
        <is>
          <t>Verified</t>
        </is>
      </c>
      <c r="W20" s="42" t="inlineStr">
        <is>
          <t>Single-source</t>
        </is>
      </c>
    </row>
    <row r="21" ht="15" customHeight="1" s="19">
      <c r="A21" s="21" t="n">
        <v>20</v>
      </c>
      <c r="B21" s="22" t="inlineStr">
        <is>
          <t>Kalpataru</t>
        </is>
      </c>
      <c r="C21" s="22" t="inlineStr">
        <is>
          <t>KALPATARU</t>
        </is>
      </c>
      <c r="D21" s="47" t="n">
        <v>45839</v>
      </c>
      <c r="E21" s="22" t="inlineStr">
        <is>
          <t>Engineering/Infrastructure</t>
        </is>
      </c>
      <c r="F21" s="48" t="n">
        <v>1590</v>
      </c>
      <c r="G21" s="48" t="n">
        <v>1590</v>
      </c>
      <c r="H21" s="48" t="n">
        <v>0</v>
      </c>
      <c r="I21" s="49">
        <f>IF(AND(ISNUMBER(H21),ISNUMBER(F21),F21&gt;0),H21/F21*100,"")</f>
        <v/>
      </c>
      <c r="J21" s="24" t="n"/>
      <c r="K21" s="49" t="n">
        <v>100</v>
      </c>
      <c r="L21" s="49" t="n">
        <v>81.40000000000001</v>
      </c>
      <c r="M21" s="49">
        <f>IF(AND(ISNUMBER(K21),ISNUMBER(L21)),K21-L21,"")</f>
        <v/>
      </c>
      <c r="N21" s="48" t="n">
        <v>414</v>
      </c>
      <c r="O21" s="50" t="n">
        <v>1236.7</v>
      </c>
      <c r="P21" s="49">
        <f>IF(AND(ISNUMBER(N21),ISNUMBER(O21),N21&gt;0),(O21-N21)/N21*100,"")</f>
        <v/>
      </c>
      <c r="Q21" s="22" t="inlineStr">
        <is>
          <t>Book Built</t>
        </is>
      </c>
      <c r="R21" s="22" t="inlineStr">
        <is>
          <t>https://www.chittorgarh.com/ipo/kalpataru-ipo/2229/</t>
        </is>
      </c>
      <c r="S21" s="47" t="n">
        <v>46136</v>
      </c>
      <c r="T21" s="22" t="inlineStr">
        <is>
          <t>Engineering/infrastructure company. IPO dated 24-26 Jun 2025. | Promoter pre 100% / post 81.4%</t>
        </is>
      </c>
      <c r="U21" s="41" t="inlineStr">
        <is>
          <t>Verified</t>
        </is>
      </c>
      <c r="V21" s="41" t="inlineStr">
        <is>
          <t>Verified</t>
        </is>
      </c>
      <c r="W21" s="42" t="inlineStr">
        <is>
          <t>Single-source</t>
        </is>
      </c>
    </row>
    <row r="22" ht="15" customHeight="1" s="19">
      <c r="A22" s="21" t="n">
        <v>21</v>
      </c>
      <c r="B22" s="22" t="inlineStr">
        <is>
          <t>Ellenbarrie Industrial Gases</t>
        </is>
      </c>
      <c r="C22" s="22" t="inlineStr">
        <is>
          <t>ELLEN</t>
        </is>
      </c>
      <c r="D22" s="47" t="n">
        <v>45839</v>
      </c>
      <c r="E22" s="22" t="inlineStr">
        <is>
          <t>Industrial Gases</t>
        </is>
      </c>
      <c r="F22" s="48" t="n">
        <v>852.53</v>
      </c>
      <c r="G22" s="48" t="n">
        <v>400</v>
      </c>
      <c r="H22" s="48" t="n">
        <v>452.53</v>
      </c>
      <c r="I22" s="49">
        <f>IF(AND(ISNUMBER(H22),ISNUMBER(F22),F22&gt;0),H22/F22*100,"")</f>
        <v/>
      </c>
      <c r="J22" s="24" t="n"/>
      <c r="K22" s="49" t="n"/>
      <c r="L22" s="49" t="n"/>
      <c r="M22" s="49">
        <f>IF(AND(ISNUMBER(K22),ISNUMBER(L22)),K22-L22,"")</f>
        <v/>
      </c>
      <c r="N22" s="48" t="n">
        <v>400</v>
      </c>
      <c r="O22" s="26" t="n"/>
      <c r="P22" s="49">
        <f>IF(AND(ISNUMBER(N22),ISNUMBER(O22),N22&gt;0),(O22-N22)/N22*100,"")</f>
        <v/>
      </c>
      <c r="Q22" s="22" t="inlineStr">
        <is>
          <t>Book Built</t>
        </is>
      </c>
      <c r="R22" s="22" t="inlineStr">
        <is>
          <t>https://www.chittorgarh.com/ipo/ellenbarrie-industrial-gases-ipo/2189/</t>
        </is>
      </c>
      <c r="S22" s="23" t="n"/>
      <c r="T22" s="22" t="inlineStr">
        <is>
          <t>Industrial/medical/specialty gases; Price band ₹380-400; Bidding Jun 24-26 2025</t>
        </is>
      </c>
      <c r="U22" s="45" t="inlineStr">
        <is>
          <t>Unverified</t>
        </is>
      </c>
      <c r="V22" s="41" t="inlineStr">
        <is>
          <t>Verified</t>
        </is>
      </c>
      <c r="W22" s="45" t="inlineStr">
        <is>
          <t>Unverified</t>
        </is>
      </c>
    </row>
    <row r="23" ht="15" customHeight="1" s="19">
      <c r="A23" s="21" t="n">
        <v>22</v>
      </c>
      <c r="B23" s="22" t="inlineStr">
        <is>
          <t>HDB Financial Services</t>
        </is>
      </c>
      <c r="C23" s="22" t="inlineStr">
        <is>
          <t>HDBFS</t>
        </is>
      </c>
      <c r="D23" s="47" t="n">
        <v>45840</v>
      </c>
      <c r="E23" s="22" t="inlineStr">
        <is>
          <t>Financials</t>
        </is>
      </c>
      <c r="F23" s="48" t="n">
        <v>12500</v>
      </c>
      <c r="G23" s="48" t="n">
        <v>2500</v>
      </c>
      <c r="H23" s="48" t="n">
        <v>10000</v>
      </c>
      <c r="I23" s="49">
        <f>IF(AND(ISNUMBER(H23),ISNUMBER(F23),F23&gt;0),H23/F23*100,"")</f>
        <v/>
      </c>
      <c r="J23" s="24" t="n"/>
      <c r="K23" s="49" t="n">
        <v>94.31999999999999</v>
      </c>
      <c r="L23" s="49" t="n">
        <v>74.19</v>
      </c>
      <c r="M23" s="49">
        <f>IF(AND(ISNUMBER(K23),ISNUMBER(L23)),K23-L23,"")</f>
        <v/>
      </c>
      <c r="N23" s="48" t="n">
        <v>740</v>
      </c>
      <c r="O23" s="50" t="n">
        <v>656.6</v>
      </c>
      <c r="P23" s="49">
        <f>IF(AND(ISNUMBER(N23),ISNUMBER(O23),N23&gt;0),(O23-N23)/N23*100,"")</f>
        <v/>
      </c>
      <c r="Q23" s="22" t="inlineStr">
        <is>
          <t>Book Built</t>
        </is>
      </c>
      <c r="R23" s="22" t="inlineStr">
        <is>
          <t>https://www.chittorgarh.com/ipo/hdb-financial-ipo/2110/</t>
        </is>
      </c>
      <c r="S23" s="47" t="n">
        <v>46145</v>
      </c>
      <c r="T23" s="22" t="inlineStr">
        <is>
          <t>HDFC Bank-backed NBFC; Price band ₹700-740; Bidding: Jun 25-27, 2025</t>
        </is>
      </c>
      <c r="U23" s="40" t="inlineStr">
        <is>
          <t>Verified</t>
        </is>
      </c>
      <c r="V23" s="41" t="inlineStr">
        <is>
          <t>Verified</t>
        </is>
      </c>
      <c r="W23" s="42" t="inlineStr">
        <is>
          <t>Single-source</t>
        </is>
      </c>
    </row>
    <row r="24" ht="15" customHeight="1" s="19">
      <c r="A24" s="21" t="n">
        <v>23</v>
      </c>
      <c r="B24" s="22" t="inlineStr">
        <is>
          <t>Sambhv Steel Tubes</t>
        </is>
      </c>
      <c r="C24" s="22" t="inlineStr">
        <is>
          <t>SAMBHVSTEEL</t>
        </is>
      </c>
      <c r="D24" s="47" t="n">
        <v>45840</v>
      </c>
      <c r="E24" s="22" t="inlineStr">
        <is>
          <t>Steel/Tubes</t>
        </is>
      </c>
      <c r="F24" s="48" t="n">
        <v>540</v>
      </c>
      <c r="G24" s="48" t="n">
        <v>540</v>
      </c>
      <c r="H24" s="48" t="n">
        <v>0</v>
      </c>
      <c r="I24" s="49">
        <f>IF(AND(ISNUMBER(H24),ISNUMBER(F24),F24&gt;0),H24/F24*100,"")</f>
        <v/>
      </c>
      <c r="J24" s="24" t="n"/>
      <c r="K24" s="49" t="n"/>
      <c r="L24" s="49" t="n"/>
      <c r="M24" s="49">
        <f>IF(AND(ISNUMBER(K24),ISNUMBER(L24)),K24-L24,"")</f>
        <v/>
      </c>
      <c r="N24" s="48" t="n">
        <v>82</v>
      </c>
      <c r="O24" s="50" t="n">
        <v>119.17</v>
      </c>
      <c r="P24" s="49">
        <f>IF(AND(ISNUMBER(N24),ISNUMBER(O24),N24&gt;0),(O24-N24)/N24*100,"")</f>
        <v/>
      </c>
      <c r="Q24" s="22" t="inlineStr">
        <is>
          <t>Book Built</t>
        </is>
      </c>
      <c r="R24" s="22" t="inlineStr">
        <is>
          <t>https://www.chittorgarh.com/ipo/sambhv-steel-tubes-ipo/2073/</t>
        </is>
      </c>
      <c r="S24" s="47" t="n">
        <v>46142</v>
      </c>
      <c r="T24" s="22" t="inlineStr">
        <is>
          <t>Steel tubes manufacturer. IPO dated 25-27 Jun 2025. Listing premium +34.15%.</t>
        </is>
      </c>
      <c r="U24" s="46" t="inlineStr">
        <is>
          <t>Unverified</t>
        </is>
      </c>
      <c r="V24" s="41" t="inlineStr">
        <is>
          <t>Verified</t>
        </is>
      </c>
      <c r="W24" s="42" t="inlineStr">
        <is>
          <t>Single-source</t>
        </is>
      </c>
    </row>
    <row r="25" ht="15" customHeight="1" s="19">
      <c r="A25" s="21" t="n">
        <v>24</v>
      </c>
      <c r="B25" s="22" t="inlineStr">
        <is>
          <t>Indogulf Cropsciences</t>
        </is>
      </c>
      <c r="C25" s="22" t="inlineStr">
        <is>
          <t>INDOGULFCROP</t>
        </is>
      </c>
      <c r="D25" s="47" t="n">
        <v>45841</v>
      </c>
      <c r="E25" s="22" t="inlineStr">
        <is>
          <t>Agrochemicals</t>
        </is>
      </c>
      <c r="F25" s="48" t="n">
        <v>200</v>
      </c>
      <c r="G25" s="48" t="n">
        <v>200</v>
      </c>
      <c r="H25" s="48" t="n">
        <v>0</v>
      </c>
      <c r="I25" s="49">
        <f>IF(AND(ISNUMBER(H25),ISNUMBER(F25),F25&gt;0),H25/F25*100,"")</f>
        <v/>
      </c>
      <c r="J25" s="24" t="n"/>
      <c r="K25" s="49" t="n"/>
      <c r="L25" s="49" t="n"/>
      <c r="M25" s="49">
        <f>IF(AND(ISNUMBER(K25),ISNUMBER(L25)),K25-L25,"")</f>
        <v/>
      </c>
      <c r="N25" s="48" t="n">
        <v>111</v>
      </c>
      <c r="O25" s="50" t="n">
        <v>65.67</v>
      </c>
      <c r="P25" s="49">
        <f>IF(AND(ISNUMBER(N25),ISNUMBER(O25),N25&gt;0),(O25-N25)/N25*100,"")</f>
        <v/>
      </c>
      <c r="Q25" s="22" t="inlineStr">
        <is>
          <t>Book Built</t>
        </is>
      </c>
      <c r="R25" s="22" t="inlineStr">
        <is>
          <t>https://www.chittorgarh.com/ipo/indogulf-cropsciences-ipo/2074/</t>
        </is>
      </c>
      <c r="S25" s="47" t="n">
        <v>46140</v>
      </c>
      <c r="T25" s="22" t="inlineStr">
        <is>
          <t>Crop protection products, plant nutrients, biologicals manufacturer. IPO dated 26-30 Jun 2025.</t>
        </is>
      </c>
      <c r="U25" s="46" t="inlineStr">
        <is>
          <t>Unverified</t>
        </is>
      </c>
      <c r="V25" s="41" t="inlineStr">
        <is>
          <t>Verified</t>
        </is>
      </c>
      <c r="W25" s="42" t="inlineStr">
        <is>
          <t>Single-source</t>
        </is>
      </c>
    </row>
    <row r="26" ht="15" customHeight="1" s="19">
      <c r="A26" s="21" t="n">
        <v>25</v>
      </c>
      <c r="B26" s="22" t="inlineStr">
        <is>
          <t>Crizac</t>
        </is>
      </c>
      <c r="C26" s="22" t="inlineStr">
        <is>
          <t>CRIZAC</t>
        </is>
      </c>
      <c r="D26" s="47" t="n">
        <v>45847</v>
      </c>
      <c r="E26" s="22" t="inlineStr">
        <is>
          <t>Chemicals</t>
        </is>
      </c>
      <c r="F26" s="48" t="n">
        <v>860</v>
      </c>
      <c r="G26" s="48" t="n">
        <v>860</v>
      </c>
      <c r="H26" s="48" t="n">
        <v>0</v>
      </c>
      <c r="I26" s="49">
        <f>IF(AND(ISNUMBER(H26),ISNUMBER(F26),F26&gt;0),H26/F26*100,"")</f>
        <v/>
      </c>
      <c r="J26" s="24" t="n"/>
      <c r="K26" s="49" t="n">
        <v>100</v>
      </c>
      <c r="L26" s="49" t="n">
        <v>79.94</v>
      </c>
      <c r="M26" s="49">
        <f>IF(AND(ISNUMBER(K26),ISNUMBER(L26)),K26-L26,"")</f>
        <v/>
      </c>
      <c r="N26" s="48" t="n">
        <v>245</v>
      </c>
      <c r="O26" s="50" t="n">
        <v>214.1</v>
      </c>
      <c r="P26" s="49">
        <f>IF(AND(ISNUMBER(N26),ISNUMBER(O26),N26&gt;0),(O26-N26)/N26*100,"")</f>
        <v/>
      </c>
      <c r="Q26" s="22" t="inlineStr">
        <is>
          <t>Book Built</t>
        </is>
      </c>
      <c r="R26" s="22" t="inlineStr">
        <is>
          <t>https://www.chittorgarh.com/ipo/crizac-ipo/2096/</t>
        </is>
      </c>
      <c r="S26" s="47" t="n">
        <v>46141</v>
      </c>
      <c r="T26" s="22" t="inlineStr">
        <is>
          <t>Chemical company. IPO dated 02-04 Jul 2025. | Promoter pre 100% / post 79.94%</t>
        </is>
      </c>
      <c r="U26" s="41" t="inlineStr">
        <is>
          <t>Verified</t>
        </is>
      </c>
      <c r="V26" s="41" t="inlineStr">
        <is>
          <t>Verified</t>
        </is>
      </c>
      <c r="W26" s="42" t="inlineStr">
        <is>
          <t>Single-source</t>
        </is>
      </c>
    </row>
    <row r="27" ht="15" customHeight="1" s="19">
      <c r="A27" s="21" t="n">
        <v>26</v>
      </c>
      <c r="B27" s="22" t="inlineStr">
        <is>
          <t>Travel Food Services</t>
        </is>
      </c>
      <c r="C27" s="22" t="inlineStr">
        <is>
          <t>TFS</t>
        </is>
      </c>
      <c r="D27" s="47" t="n">
        <v>45852</v>
      </c>
      <c r="E27" s="22" t="inlineStr">
        <is>
          <t>Food &amp; Beverage/Hospitality</t>
        </is>
      </c>
      <c r="F27" s="48" t="n">
        <v>2000</v>
      </c>
      <c r="G27" s="48" t="n">
        <v>0</v>
      </c>
      <c r="H27" s="48" t="n">
        <v>2000</v>
      </c>
      <c r="I27" s="49">
        <f>IF(AND(ISNUMBER(H27),ISNUMBER(F27),F27&gt;0),H27/F27*100,"")</f>
        <v/>
      </c>
      <c r="J27" s="24" t="n"/>
      <c r="K27" s="49" t="n">
        <v>100</v>
      </c>
      <c r="L27" s="49" t="n">
        <v>86.19</v>
      </c>
      <c r="M27" s="49">
        <f>IF(AND(ISNUMBER(K27),ISNUMBER(L27)),K27-L27,"")</f>
        <v/>
      </c>
      <c r="N27" s="48" t="n">
        <v>1100</v>
      </c>
      <c r="O27" s="50" t="n">
        <v>1280.9</v>
      </c>
      <c r="P27" s="49">
        <f>IF(AND(ISNUMBER(N27),ISNUMBER(O27),N27&gt;0),(O27-N27)/N27*100,"")</f>
        <v/>
      </c>
      <c r="Q27" s="22" t="inlineStr">
        <is>
          <t>Book Built</t>
        </is>
      </c>
      <c r="R27" s="22" t="inlineStr">
        <is>
          <t>https://www.chittorgarh.com/ipo/travel-food-services-ipo/2054/</t>
        </is>
      </c>
      <c r="S27" s="47" t="n">
        <v>46119</v>
      </c>
      <c r="T27" s="22" t="inlineStr">
        <is>
          <t>Airport travel QSR and lounge business. 100% OFS. IPO dated 07-09 Jul 2025. 117 partner brands, 397 QSRs. | Promoter pre 100% / post 86.19%</t>
        </is>
      </c>
      <c r="U27" s="41" t="inlineStr">
        <is>
          <t>Verified</t>
        </is>
      </c>
      <c r="V27" s="41" t="inlineStr">
        <is>
          <t>Verified</t>
        </is>
      </c>
      <c r="W27" s="42" t="inlineStr">
        <is>
          <t>Single-source</t>
        </is>
      </c>
    </row>
    <row r="28" ht="15" customHeight="1" s="19">
      <c r="A28" s="21" t="n">
        <v>27</v>
      </c>
      <c r="B28" s="22" t="inlineStr">
        <is>
          <t>Smartworks Coworking Spaces</t>
        </is>
      </c>
      <c r="C28" s="22" t="inlineStr">
        <is>
          <t>SMARTWORKS</t>
        </is>
      </c>
      <c r="D28" s="47" t="n">
        <v>45855</v>
      </c>
      <c r="E28" s="22" t="inlineStr">
        <is>
          <t>Co-working/Real Estate</t>
        </is>
      </c>
      <c r="F28" s="48" t="n">
        <v>582.5599999999999</v>
      </c>
      <c r="G28" s="48" t="n">
        <v>445</v>
      </c>
      <c r="H28" s="48" t="n">
        <v>137.56</v>
      </c>
      <c r="I28" s="49">
        <f>IF(AND(ISNUMBER(H28),ISNUMBER(F28),F28&gt;0),H28/F28*100,"")</f>
        <v/>
      </c>
      <c r="J28" s="24" t="n"/>
      <c r="K28" s="49" t="n">
        <v>65.19</v>
      </c>
      <c r="L28" s="49" t="n">
        <v>58.25</v>
      </c>
      <c r="M28" s="49">
        <f>IF(AND(ISNUMBER(K28),ISNUMBER(L28)),K28-L28,"")</f>
        <v/>
      </c>
      <c r="N28" s="48" t="n">
        <v>407</v>
      </c>
      <c r="O28" s="26" t="n"/>
      <c r="P28" s="49">
        <f>IF(AND(ISNUMBER(N28),ISNUMBER(O28),N28&gt;0),(O28-N28)/N28*100,"")</f>
        <v/>
      </c>
      <c r="Q28" s="22" t="inlineStr">
        <is>
          <t>Book Built</t>
        </is>
      </c>
      <c r="R28" s="22" t="inlineStr">
        <is>
          <t>https://www.chittorgarh.com/ipo/smartworks-coworking-ipo/2034/</t>
        </is>
      </c>
      <c r="S28" s="23" t="n"/>
      <c r="T28" s="22" t="inlineStr">
        <is>
          <t>Promoter pre 65.19% / post 58.25%; Price band ₹387-407; Bidding Jul 10-14 2025</t>
        </is>
      </c>
      <c r="U28" s="41" t="inlineStr">
        <is>
          <t>Verified</t>
        </is>
      </c>
      <c r="V28" s="41" t="inlineStr">
        <is>
          <t>Verified</t>
        </is>
      </c>
      <c r="W28" s="45" t="inlineStr">
        <is>
          <t>Unverified</t>
        </is>
      </c>
    </row>
    <row r="29" ht="15" customHeight="1" s="19">
      <c r="A29" s="21" t="n">
        <v>28</v>
      </c>
      <c r="B29" s="22" t="inlineStr">
        <is>
          <t>Anthem Biosciences</t>
        </is>
      </c>
      <c r="C29" s="22" t="inlineStr">
        <is>
          <t>ANTHEM</t>
        </is>
      </c>
      <c r="D29" s="47" t="n">
        <v>45859</v>
      </c>
      <c r="E29" s="22" t="inlineStr">
        <is>
          <t>Pharma</t>
        </is>
      </c>
      <c r="F29" s="48" t="n">
        <v>3395</v>
      </c>
      <c r="G29" s="24" t="n"/>
      <c r="H29" s="24" t="n"/>
      <c r="I29" s="49">
        <f>IF(AND(ISNUMBER(H29),ISNUMBER(F29),F29&gt;0),H29/F29*100,"")</f>
        <v/>
      </c>
      <c r="J29" s="24" t="n"/>
      <c r="K29" s="49" t="n">
        <v>76.87</v>
      </c>
      <c r="L29" s="49" t="n">
        <v>74.69</v>
      </c>
      <c r="M29" s="49">
        <f>IF(AND(ISNUMBER(K29),ISNUMBER(L29)),K29-L29,"")</f>
        <v/>
      </c>
      <c r="N29" s="48" t="n">
        <v>570</v>
      </c>
      <c r="O29" s="50" t="n">
        <v>768.75</v>
      </c>
      <c r="P29" s="49">
        <f>IF(AND(ISNUMBER(N29),ISNUMBER(O29),N29&gt;0),(O29-N29)/N29*100,"")</f>
        <v/>
      </c>
      <c r="Q29" s="22" t="inlineStr">
        <is>
          <t>Book Built</t>
        </is>
      </c>
      <c r="R29" s="22" t="inlineStr">
        <is>
          <t>https://www.chittorgarh.com/ipo/anthem-biosciences-ipo/2029/</t>
        </is>
      </c>
      <c r="S29" s="47" t="n">
        <v>46148</v>
      </c>
      <c r="T29" s="22" t="inlineStr">
        <is>
          <t>Face value ₹2; Bidding: Jul 14-16, 2025; Listed at ₹723.05 (27% gain) | Promoter pre 76.87% / post 74.69%</t>
        </is>
      </c>
      <c r="U29" s="40" t="inlineStr">
        <is>
          <t>Verified</t>
        </is>
      </c>
      <c r="V29" s="45" t="inlineStr">
        <is>
          <t>Unverified</t>
        </is>
      </c>
      <c r="W29" s="42" t="inlineStr">
        <is>
          <t>Single-source</t>
        </is>
      </c>
    </row>
    <row r="30" ht="15" customHeight="1" s="19">
      <c r="A30" s="21" t="n">
        <v>29</v>
      </c>
      <c r="B30" s="22" t="inlineStr">
        <is>
          <t>Indiqube Spaces</t>
        </is>
      </c>
      <c r="C30" s="22" t="inlineStr">
        <is>
          <t>INDIQUBE</t>
        </is>
      </c>
      <c r="D30" s="47" t="n">
        <v>45868</v>
      </c>
      <c r="E30" s="22" t="inlineStr">
        <is>
          <t>Co-working/Real Estate</t>
        </is>
      </c>
      <c r="F30" s="48" t="n">
        <v>700</v>
      </c>
      <c r="G30" s="48" t="n">
        <v>700</v>
      </c>
      <c r="H30" s="48" t="n">
        <v>0</v>
      </c>
      <c r="I30" s="49">
        <f>IF(AND(ISNUMBER(H30),ISNUMBER(F30),F30&gt;0),H30/F30*100,"")</f>
        <v/>
      </c>
      <c r="J30" s="24" t="n"/>
      <c r="K30" s="49" t="n"/>
      <c r="L30" s="49" t="n"/>
      <c r="M30" s="49">
        <f>IF(AND(ISNUMBER(K30),ISNUMBER(L30)),K30-L30,"")</f>
        <v/>
      </c>
      <c r="N30" s="48" t="n">
        <v>237</v>
      </c>
      <c r="O30" s="50" t="n">
        <v>174</v>
      </c>
      <c r="P30" s="49">
        <f>IF(AND(ISNUMBER(N30),ISNUMBER(O30),N30&gt;0),(O30-N30)/N30*100,"")</f>
        <v/>
      </c>
      <c r="Q30" s="22" t="inlineStr">
        <is>
          <t>Book Built</t>
        </is>
      </c>
      <c r="R30" s="22" t="inlineStr">
        <is>
          <t>https://www.chittorgarh.com/ipo/indiqube-spaces-ipo/2038/</t>
        </is>
      </c>
      <c r="S30" s="47" t="n">
        <v>46148</v>
      </c>
      <c r="T30" s="22" t="inlineStr">
        <is>
          <t>Co-working spaces provider. IPO dated 23-25 Jul 2025. Listing loss -8.86%.</t>
        </is>
      </c>
      <c r="U30" s="46" t="inlineStr">
        <is>
          <t>Unverified</t>
        </is>
      </c>
      <c r="V30" s="41" t="inlineStr">
        <is>
          <t>Verified</t>
        </is>
      </c>
      <c r="W30" s="42" t="inlineStr">
        <is>
          <t>Single-source</t>
        </is>
      </c>
    </row>
    <row r="31" ht="15" customHeight="1" s="19">
      <c r="A31" s="21" t="n">
        <v>30</v>
      </c>
      <c r="B31" s="22" t="inlineStr">
        <is>
          <t>GNG Electronics</t>
        </is>
      </c>
      <c r="C31" s="22" t="inlineStr">
        <is>
          <t>GNGELEC</t>
        </is>
      </c>
      <c r="D31" s="47" t="n">
        <v>45868</v>
      </c>
      <c r="E31" s="22" t="inlineStr">
        <is>
          <t>Consumer Electronics</t>
        </is>
      </c>
      <c r="F31" s="48" t="n">
        <v>460.43</v>
      </c>
      <c r="G31" s="48" t="n">
        <v>400</v>
      </c>
      <c r="H31" s="48" t="n">
        <v>60.44</v>
      </c>
      <c r="I31" s="49">
        <f>IF(AND(ISNUMBER(H31),ISNUMBER(F31),F31&gt;0),H31/F31*100,"")</f>
        <v/>
      </c>
      <c r="J31" s="24" t="n"/>
      <c r="K31" s="51" t="n">
        <v>95.01000000000001</v>
      </c>
      <c r="L31" s="49" t="n"/>
      <c r="M31" s="49">
        <f>IF(AND(ISNUMBER(K31),ISNUMBER(L31)),K31-L31,"")</f>
        <v/>
      </c>
      <c r="N31" s="48" t="n">
        <v>237</v>
      </c>
      <c r="O31" s="26" t="n"/>
      <c r="P31" s="49">
        <f>IF(AND(ISNUMBER(N31),ISNUMBER(O31),N31&gt;0),(O31-N31)/N31*100,"")</f>
        <v/>
      </c>
      <c r="Q31" s="22" t="inlineStr">
        <is>
          <t>Book Built</t>
        </is>
      </c>
      <c r="R31" s="22" t="inlineStr">
        <is>
          <t>https://www.chittorgarh.com/ipo/gng-electronics-ipo/2046/</t>
        </is>
      </c>
      <c r="S31" s="23" t="n"/>
      <c r="T31" s="22" t="inlineStr">
        <is>
          <t>Refurbished IT/electronics; Promoter pre 95.01%; Price ₹237; Bidding Jul 23-25 2025; 147x subscribed</t>
        </is>
      </c>
      <c r="U31" s="42" t="inlineStr">
        <is>
          <t>Single-source</t>
        </is>
      </c>
      <c r="V31" s="41" t="inlineStr">
        <is>
          <t>Verified</t>
        </is>
      </c>
      <c r="W31" s="45" t="inlineStr">
        <is>
          <t>Unverified</t>
        </is>
      </c>
    </row>
    <row r="32" ht="15" customHeight="1" s="19">
      <c r="A32" s="21" t="n">
        <v>31</v>
      </c>
      <c r="B32" s="22" t="inlineStr">
        <is>
          <t>Brigade Hotel Ventures</t>
        </is>
      </c>
      <c r="C32" s="22" t="inlineStr">
        <is>
          <t>BRIGADE</t>
        </is>
      </c>
      <c r="D32" s="47" t="n">
        <v>45869</v>
      </c>
      <c r="E32" s="22" t="inlineStr">
        <is>
          <t>Hospitality/Hotels</t>
        </is>
      </c>
      <c r="F32" s="48" t="n">
        <v>759.6</v>
      </c>
      <c r="G32" s="48" t="n">
        <v>759.6</v>
      </c>
      <c r="H32" s="48" t="n">
        <v>0</v>
      </c>
      <c r="I32" s="49">
        <f>IF(AND(ISNUMBER(H32),ISNUMBER(F32),F32&gt;0),H32/F32*100,"")</f>
        <v/>
      </c>
      <c r="J32" s="24" t="n"/>
      <c r="K32" s="49" t="n"/>
      <c r="L32" s="49" t="n"/>
      <c r="M32" s="49">
        <f>IF(AND(ISNUMBER(K32),ISNUMBER(L32)),K32-L32,"")</f>
        <v/>
      </c>
      <c r="N32" s="48" t="n">
        <v>87.5</v>
      </c>
      <c r="O32" s="50" t="n">
        <v>65.90000000000001</v>
      </c>
      <c r="P32" s="49">
        <f>IF(AND(ISNUMBER(N32),ISNUMBER(O32),N32&gt;0),(O32-N32)/N32*100,"")</f>
        <v/>
      </c>
      <c r="Q32" s="22" t="inlineStr">
        <is>
          <t>Book Built</t>
        </is>
      </c>
      <c r="R32" s="22" t="inlineStr">
        <is>
          <t>https://www.chittorgarh.com/ipo/brigade-hotel-ventures-ipo/2094/</t>
        </is>
      </c>
      <c r="S32" s="47" t="n">
        <v>46148</v>
      </c>
      <c r="T32" s="22" t="inlineStr">
        <is>
          <t>Hotel owner and developer, primarily South India. IPO dated 24-28 Jul 2025.</t>
        </is>
      </c>
      <c r="U32" s="45" t="inlineStr">
        <is>
          <t>Unverified</t>
        </is>
      </c>
      <c r="V32" s="41" t="inlineStr">
        <is>
          <t>Verified</t>
        </is>
      </c>
      <c r="W32" s="42" t="inlineStr">
        <is>
          <t>Single-source</t>
        </is>
      </c>
    </row>
    <row r="33" ht="15" customHeight="1" s="19">
      <c r="A33" s="21" t="n">
        <v>32</v>
      </c>
      <c r="B33" s="22" t="inlineStr">
        <is>
          <t>Laxmi India Finance</t>
        </is>
      </c>
      <c r="C33" s="22" t="inlineStr">
        <is>
          <t>LAXMIINDIA</t>
        </is>
      </c>
      <c r="D33" s="47" t="n">
        <v>45874</v>
      </c>
      <c r="E33" s="22" t="inlineStr">
        <is>
          <t>Financials</t>
        </is>
      </c>
      <c r="F33" s="48" t="n">
        <v>254.26</v>
      </c>
      <c r="G33" s="48" t="n">
        <v>165.17</v>
      </c>
      <c r="H33" s="48" t="n">
        <v>89.09</v>
      </c>
      <c r="I33" s="49">
        <f>IF(AND(ISNUMBER(H33),ISNUMBER(F33),F33&gt;0),H33/F33*100,"")</f>
        <v/>
      </c>
      <c r="J33" s="24" t="n"/>
      <c r="K33" s="49" t="n"/>
      <c r="L33" s="49" t="n"/>
      <c r="M33" s="49">
        <f>IF(AND(ISNUMBER(K33),ISNUMBER(L33)),K33-L33,"")</f>
        <v/>
      </c>
      <c r="N33" s="48" t="n">
        <v>158</v>
      </c>
      <c r="O33" s="50" t="n">
        <v>127.75</v>
      </c>
      <c r="P33" s="49">
        <f>IF(AND(ISNUMBER(N33),ISNUMBER(O33),N33&gt;0),(O33-N33)/N33*100,"")</f>
        <v/>
      </c>
      <c r="Q33" s="22" t="inlineStr">
        <is>
          <t>Book Built</t>
        </is>
      </c>
      <c r="R33" s="22" t="inlineStr">
        <is>
          <t>https://www.kotakneo.com/ipo/laxmi-india-finance-ltd-ipo/</t>
        </is>
      </c>
      <c r="S33" s="47" t="n">
        <v>46149</v>
      </c>
      <c r="T33" s="22" t="inlineStr">
        <is>
          <t>Price band ₹150-158; Bidding: Jul 29-31, 2025</t>
        </is>
      </c>
      <c r="U33" s="45" t="inlineStr">
        <is>
          <t>Unverified</t>
        </is>
      </c>
      <c r="V33" s="41" t="inlineStr">
        <is>
          <t>Verified</t>
        </is>
      </c>
      <c r="W33" s="42" t="inlineStr">
        <is>
          <t>Single-source</t>
        </is>
      </c>
    </row>
    <row r="34" ht="15" customHeight="1" s="19">
      <c r="A34" s="21" t="n">
        <v>33</v>
      </c>
      <c r="B34" s="22" t="inlineStr">
        <is>
          <t>Aditya Infotech</t>
        </is>
      </c>
      <c r="C34" s="22" t="inlineStr">
        <is>
          <t>ADITYAINFO</t>
        </is>
      </c>
      <c r="D34" s="47" t="n">
        <v>45874</v>
      </c>
      <c r="E34" s="22" t="inlineStr">
        <is>
          <t>Surveillance/Security</t>
        </is>
      </c>
      <c r="F34" s="48" t="n">
        <v>1300</v>
      </c>
      <c r="G34" s="48" t="n">
        <v>500</v>
      </c>
      <c r="H34" s="48" t="n">
        <v>800</v>
      </c>
      <c r="I34" s="49">
        <f>IF(AND(ISNUMBER(H34),ISNUMBER(F34),F34&gt;0),H34/F34*100,"")</f>
        <v/>
      </c>
      <c r="J34" s="24" t="n"/>
      <c r="K34" s="49" t="n">
        <v>89</v>
      </c>
      <c r="L34" s="49" t="n">
        <v>73.28</v>
      </c>
      <c r="M34" s="49">
        <f>IF(AND(ISNUMBER(K34),ISNUMBER(L34)),K34-L34,"")</f>
        <v/>
      </c>
      <c r="N34" s="48" t="n">
        <v>675</v>
      </c>
      <c r="O34" s="26" t="n"/>
      <c r="P34" s="49">
        <f>IF(AND(ISNUMBER(N34),ISNUMBER(O34),N34&gt;0),(O34-N34)/N34*100,"")</f>
        <v/>
      </c>
      <c r="Q34" s="22" t="inlineStr">
        <is>
          <t>Book Built</t>
        </is>
      </c>
      <c r="R34" s="22" t="inlineStr">
        <is>
          <t>https://www.chittorgarh.com/ipo/aditya-infotech-ipo/2036/</t>
        </is>
      </c>
      <c r="S34" s="23" t="n"/>
      <c r="T34" s="22" t="inlineStr">
        <is>
          <t>CP Plus video surveillance brand; Promoter pre 89% / post 73.28%; Price ₹675; Bidding Jul 29-31</t>
        </is>
      </c>
      <c r="U34" s="41" t="inlineStr">
        <is>
          <t>Verified</t>
        </is>
      </c>
      <c r="V34" s="41" t="inlineStr">
        <is>
          <t>Verified</t>
        </is>
      </c>
      <c r="W34" s="45" t="inlineStr">
        <is>
          <t>Unverified</t>
        </is>
      </c>
    </row>
    <row r="35" ht="15" customHeight="1" s="19">
      <c r="A35" s="21" t="n">
        <v>34</v>
      </c>
      <c r="B35" s="22" t="inlineStr">
        <is>
          <t>Sri Lotus Developers and Realty</t>
        </is>
      </c>
      <c r="C35" s="22" t="inlineStr">
        <is>
          <t>LOTUSDEV</t>
        </is>
      </c>
      <c r="D35" s="47" t="n">
        <v>45875</v>
      </c>
      <c r="E35" s="22" t="inlineStr">
        <is>
          <t>Real Estate</t>
        </is>
      </c>
      <c r="F35" s="48" t="n">
        <v>792</v>
      </c>
      <c r="G35" s="24" t="n"/>
      <c r="H35" s="24" t="n"/>
      <c r="I35" s="49">
        <f>IF(AND(ISNUMBER(H35),ISNUMBER(F35),F35&gt;0),H35/F35*100,"")</f>
        <v/>
      </c>
      <c r="J35" s="24" t="n"/>
      <c r="K35" s="49" t="n">
        <v>91.78</v>
      </c>
      <c r="L35" s="49" t="n">
        <v>81.86</v>
      </c>
      <c r="M35" s="49">
        <f>IF(AND(ISNUMBER(K35),ISNUMBER(L35)),K35-L35,"")</f>
        <v/>
      </c>
      <c r="N35" s="48" t="n">
        <v>150</v>
      </c>
      <c r="O35" s="50" t="n">
        <v>109.59</v>
      </c>
      <c r="P35" s="49">
        <f>IF(AND(ISNUMBER(N35),ISNUMBER(O35),N35&gt;0),(O35-N35)/N35*100,"")</f>
        <v/>
      </c>
      <c r="Q35" s="22" t="inlineStr">
        <is>
          <t>Book Built</t>
        </is>
      </c>
      <c r="R35" s="22" t="inlineStr">
        <is>
          <t>https://www.chittorgarh.com/ipo/sri-lotus-developers-and-realty-ipo/2027/</t>
        </is>
      </c>
      <c r="S35" s="47" t="n">
        <v>46108</v>
      </c>
      <c r="T35" s="22" t="inlineStr">
        <is>
          <t>Bidding: Jul 30-Aug 1, 2025; Subscribed 74.10x | Promoter pre 91.78% / post 81.86%</t>
        </is>
      </c>
      <c r="U35" s="41" t="inlineStr">
        <is>
          <t>Verified</t>
        </is>
      </c>
      <c r="V35" s="45" t="inlineStr">
        <is>
          <t>Unverified</t>
        </is>
      </c>
      <c r="W35" s="42" t="inlineStr">
        <is>
          <t>Single-source</t>
        </is>
      </c>
    </row>
    <row r="36" ht="15" customHeight="1" s="19">
      <c r="A36" s="21" t="n">
        <v>35</v>
      </c>
      <c r="B36" s="22" t="inlineStr">
        <is>
          <t>NSDL (National Securities Depository Limited)</t>
        </is>
      </c>
      <c r="C36" s="22" t="n"/>
      <c r="D36" s="47" t="n">
        <v>45875</v>
      </c>
      <c r="E36" s="22" t="inlineStr">
        <is>
          <t>Financials</t>
        </is>
      </c>
      <c r="F36" s="48" t="n">
        <v>4011.6</v>
      </c>
      <c r="G36" s="48" t="n">
        <v>0</v>
      </c>
      <c r="H36" s="48" t="n">
        <v>4011.6</v>
      </c>
      <c r="I36" s="49">
        <f>IF(AND(ISNUMBER(H36),ISNUMBER(F36),F36&gt;0),H36/F36*100,"")</f>
        <v/>
      </c>
      <c r="J36" s="24" t="n"/>
      <c r="K36" s="49" t="n">
        <v>0</v>
      </c>
      <c r="L36" s="49" t="n">
        <v>0</v>
      </c>
      <c r="M36" s="49">
        <f>IF(AND(ISNUMBER(K36),ISNUMBER(L36)),K36-L36,"")</f>
        <v/>
      </c>
      <c r="N36" s="48" t="n">
        <v>800</v>
      </c>
      <c r="O36" s="26" t="n"/>
      <c r="P36" s="49">
        <f>IF(AND(ISNUMBER(N36),ISNUMBER(O36),N36&gt;0),(O36-N36)/N36*100,"")</f>
        <v/>
      </c>
      <c r="Q36" s="22" t="inlineStr">
        <is>
          <t>Book Built</t>
        </is>
      </c>
      <c r="R36" s="22" t="inlineStr">
        <is>
          <t>https://www.chittorgarh.com/ipo/national-securities-depository-limited-nsdl-ipo/2448/</t>
        </is>
      </c>
      <c r="S36" s="23" t="n"/>
      <c r="T36" s="22" t="inlineStr">
        <is>
          <t>100% OFS by NSE, IDBI, Union Bank, SBI, HDFC Bank, SUUTI | No promoters — IDBI Bank (26.10%) and NSE (24%) reclassified Promoter→Public in 2020. Post-IPO 100% public.</t>
        </is>
      </c>
      <c r="U36" s="41" t="inlineStr">
        <is>
          <t>Verified</t>
        </is>
      </c>
      <c r="V36" s="41" t="inlineStr">
        <is>
          <t>Verified</t>
        </is>
      </c>
      <c r="W36" s="42" t="inlineStr">
        <is>
          <t>Single-source</t>
        </is>
      </c>
    </row>
    <row r="37" ht="15" customHeight="1" s="19">
      <c r="A37" s="21" t="n">
        <v>36</v>
      </c>
      <c r="B37" s="22" t="inlineStr">
        <is>
          <t>M&amp;B Engineering</t>
        </is>
      </c>
      <c r="C37" s="22" t="inlineStr">
        <is>
          <t>MBENGINEERING</t>
        </is>
      </c>
      <c r="D37" s="47" t="n">
        <v>45875</v>
      </c>
      <c r="E37" s="22" t="inlineStr">
        <is>
          <t>Engineering</t>
        </is>
      </c>
      <c r="F37" s="48" t="n">
        <v>650</v>
      </c>
      <c r="G37" s="48" t="n">
        <v>650</v>
      </c>
      <c r="H37" s="48" t="n">
        <v>0</v>
      </c>
      <c r="I37" s="49">
        <f>IF(AND(ISNUMBER(H37),ISNUMBER(F37),F37&gt;0),H37/F37*100,"")</f>
        <v/>
      </c>
      <c r="J37" s="24" t="n"/>
      <c r="K37" s="49" t="n"/>
      <c r="L37" s="49" t="n"/>
      <c r="M37" s="49">
        <f>IF(AND(ISNUMBER(K37),ISNUMBER(L37)),K37-L37,"")</f>
        <v/>
      </c>
      <c r="N37" s="48" t="n">
        <v>385</v>
      </c>
      <c r="O37" s="50" t="n">
        <v>305.43</v>
      </c>
      <c r="P37" s="49">
        <f>IF(AND(ISNUMBER(N37),ISNUMBER(O37),N37&gt;0),(O37-N37)/N37*100,"")</f>
        <v/>
      </c>
      <c r="Q37" s="22" t="inlineStr">
        <is>
          <t>Book Built</t>
        </is>
      </c>
      <c r="R37" s="22" t="inlineStr">
        <is>
          <t>https://www.chittorgarh.com/ipo/mb-engineering-ipo/2049/</t>
        </is>
      </c>
      <c r="S37" s="47" t="n">
        <v>46124</v>
      </c>
      <c r="T37" s="22" t="inlineStr">
        <is>
          <t>Engineering company. IPO dated 30 Jul-01 Aug 2025.</t>
        </is>
      </c>
      <c r="U37" s="46" t="inlineStr">
        <is>
          <t>Unverified</t>
        </is>
      </c>
      <c r="V37" s="41" t="inlineStr">
        <is>
          <t>Verified</t>
        </is>
      </c>
      <c r="W37" s="42" t="inlineStr">
        <is>
          <t>Single-source</t>
        </is>
      </c>
    </row>
    <row r="38" ht="15" customHeight="1" s="19">
      <c r="A38" s="21" t="n">
        <v>37</v>
      </c>
      <c r="B38" s="22" t="inlineStr">
        <is>
          <t>Highway Infrastructure</t>
        </is>
      </c>
      <c r="C38" s="22" t="inlineStr">
        <is>
          <t>HIGHWAYINFRA</t>
        </is>
      </c>
      <c r="D38" s="47" t="n">
        <v>45881</v>
      </c>
      <c r="E38" s="22" t="inlineStr">
        <is>
          <t>Infrastructure</t>
        </is>
      </c>
      <c r="F38" s="48" t="n">
        <v>130</v>
      </c>
      <c r="G38" s="48" t="n">
        <v>130</v>
      </c>
      <c r="H38" s="48" t="n">
        <v>0</v>
      </c>
      <c r="I38" s="49">
        <f>IF(AND(ISNUMBER(H38),ISNUMBER(F38),F38&gt;0),H38/F38*100,"")</f>
        <v/>
      </c>
      <c r="J38" s="24" t="n"/>
      <c r="K38" s="49" t="n"/>
      <c r="L38" s="49" t="n"/>
      <c r="M38" s="49">
        <f>IF(AND(ISNUMBER(K38),ISNUMBER(L38)),K38-L38,"")</f>
        <v/>
      </c>
      <c r="N38" s="48" t="n">
        <v>67.5</v>
      </c>
      <c r="O38" s="50" t="n">
        <v>53.3</v>
      </c>
      <c r="P38" s="49">
        <f>IF(AND(ISNUMBER(N38),ISNUMBER(O38),N38&gt;0),(O38-N38)/N38*100,"")</f>
        <v/>
      </c>
      <c r="Q38" s="22" t="inlineStr">
        <is>
          <t>Book Built</t>
        </is>
      </c>
      <c r="R38" s="22" t="inlineStr">
        <is>
          <t>https://www.chittorgarh.com/ipo/highway-infrastructure-ipo/2180/</t>
        </is>
      </c>
      <c r="S38" s="47" t="n">
        <v>46135</v>
      </c>
      <c r="T38" s="22" t="inlineStr">
        <is>
          <t>Highway infrastructure company. 316.64x oversubscribed. IPO dated 05-07 Aug 2025.</t>
        </is>
      </c>
      <c r="U38" s="45" t="inlineStr">
        <is>
          <t>Unverified</t>
        </is>
      </c>
      <c r="V38" s="41" t="inlineStr">
        <is>
          <t>Verified</t>
        </is>
      </c>
      <c r="W38" s="42" t="inlineStr">
        <is>
          <t>Single-source</t>
        </is>
      </c>
    </row>
    <row r="39" ht="15" customHeight="1" s="19">
      <c r="A39" s="21" t="n">
        <v>38</v>
      </c>
      <c r="B39" s="22" t="inlineStr">
        <is>
          <t>JSW Cement</t>
        </is>
      </c>
      <c r="C39" s="22" t="inlineStr">
        <is>
          <t>JSWCEMENT</t>
        </is>
      </c>
      <c r="D39" s="47" t="n">
        <v>45883</v>
      </c>
      <c r="E39" s="22" t="inlineStr">
        <is>
          <t>Cement</t>
        </is>
      </c>
      <c r="F39" s="48" t="n">
        <v>3600</v>
      </c>
      <c r="G39" s="48" t="n">
        <v>1600</v>
      </c>
      <c r="H39" s="48" t="n">
        <v>2000</v>
      </c>
      <c r="I39" s="49">
        <f>IF(AND(ISNUMBER(H39),ISNUMBER(F39),F39&gt;0),H39/F39*100,"")</f>
        <v/>
      </c>
      <c r="J39" s="24" t="n"/>
      <c r="K39" s="51" t="n">
        <v>69.78</v>
      </c>
      <c r="L39" s="49" t="n"/>
      <c r="M39" s="49">
        <f>IF(AND(ISNUMBER(K39),ISNUMBER(L39)),K39-L39,"")</f>
        <v/>
      </c>
      <c r="N39" s="48" t="n">
        <v>147</v>
      </c>
      <c r="O39" s="26" t="n"/>
      <c r="P39" s="49">
        <f>IF(AND(ISNUMBER(N39),ISNUMBER(O39),N39&gt;0),(O39-N39)/N39*100,"")</f>
        <v/>
      </c>
      <c r="Q39" s="22" t="inlineStr">
        <is>
          <t>Book Built</t>
        </is>
      </c>
      <c r="R39" s="22" t="inlineStr">
        <is>
          <t>https://www.chittorgarh.com/ipo/jsw-cement-ipo/2230/</t>
        </is>
      </c>
      <c r="S39" s="23" t="n"/>
      <c r="T39" s="22" t="inlineStr">
        <is>
          <t>OFS by Apollo Global+Synergy Metal+SBI (19% combined to ~7%); Pre-IPO promoter 69.78%; Price ₹147</t>
        </is>
      </c>
      <c r="U39" s="44" t="inlineStr">
        <is>
          <t>Single-source</t>
        </is>
      </c>
      <c r="V39" s="41" t="inlineStr">
        <is>
          <t>Verified</t>
        </is>
      </c>
      <c r="W39" s="45" t="inlineStr">
        <is>
          <t>Unverified</t>
        </is>
      </c>
    </row>
    <row r="40" ht="15" customHeight="1" s="19">
      <c r="A40" s="21" t="n">
        <v>39</v>
      </c>
      <c r="B40" s="22" t="inlineStr">
        <is>
          <t>All Time Plastics</t>
        </is>
      </c>
      <c r="C40" s="22" t="inlineStr">
        <is>
          <t>ALLTIME</t>
        </is>
      </c>
      <c r="D40" s="47" t="n">
        <v>45883</v>
      </c>
      <c r="E40" s="22" t="inlineStr">
        <is>
          <t>Plastics/Consumer</t>
        </is>
      </c>
      <c r="F40" s="48" t="n">
        <v>400.6</v>
      </c>
      <c r="G40" s="48" t="n">
        <v>280</v>
      </c>
      <c r="H40" s="48" t="n">
        <v>120.6</v>
      </c>
      <c r="I40" s="49">
        <f>IF(AND(ISNUMBER(H40),ISNUMBER(F40),F40&gt;0),H40/F40*100,"")</f>
        <v/>
      </c>
      <c r="J40" s="24" t="n"/>
      <c r="K40" s="49" t="n"/>
      <c r="L40" s="49" t="n"/>
      <c r="M40" s="49">
        <f>IF(AND(ISNUMBER(K40),ISNUMBER(L40)),K40-L40,"")</f>
        <v/>
      </c>
      <c r="N40" s="48" t="n">
        <v>275</v>
      </c>
      <c r="O40" s="26" t="n"/>
      <c r="P40" s="49">
        <f>IF(AND(ISNUMBER(N40),ISNUMBER(O40),N40&gt;0),(O40-N40)/N40*100,"")</f>
        <v/>
      </c>
      <c r="Q40" s="22" t="inlineStr">
        <is>
          <t>Book Built</t>
        </is>
      </c>
      <c r="R40" s="22" t="inlineStr">
        <is>
          <t>https://www.chittorgarh.com/ipo/all-time-plastics-ipo/2125/</t>
        </is>
      </c>
      <c r="S40" s="23" t="n"/>
      <c r="T40" s="22" t="inlineStr">
        <is>
          <t>Plastics consumerware manufacturer; Price ₹275; Bidding Aug 7-11 2025</t>
        </is>
      </c>
      <c r="U40" s="45" t="inlineStr">
        <is>
          <t>Unverified</t>
        </is>
      </c>
      <c r="V40" s="41" t="inlineStr">
        <is>
          <t>Verified</t>
        </is>
      </c>
      <c r="W40" s="45" t="inlineStr">
        <is>
          <t>Unverified</t>
        </is>
      </c>
    </row>
    <row r="41" ht="15" customHeight="1" s="19">
      <c r="A41" s="21" t="n">
        <v>40</v>
      </c>
      <c r="B41" s="22" t="inlineStr">
        <is>
          <t>Vikram Solar</t>
        </is>
      </c>
      <c r="C41" s="22" t="inlineStr">
        <is>
          <t>VIKRAMSOLAR</t>
        </is>
      </c>
      <c r="D41" s="47" t="n">
        <v>45895</v>
      </c>
      <c r="E41" s="22" t="inlineStr">
        <is>
          <t>Solar/Renewable Energy</t>
        </is>
      </c>
      <c r="F41" s="24" t="n"/>
      <c r="G41" s="24" t="n"/>
      <c r="H41" s="24" t="n"/>
      <c r="I41" s="49">
        <f>IF(AND(ISNUMBER(H41),ISNUMBER(F41),F41&gt;0),H41/F41*100,"")</f>
        <v/>
      </c>
      <c r="J41" s="24" t="n"/>
      <c r="K41" s="49" t="n"/>
      <c r="L41" s="49" t="n"/>
      <c r="M41" s="49">
        <f>IF(AND(ISNUMBER(K41),ISNUMBER(L41)),K41-L41,"")</f>
        <v/>
      </c>
      <c r="N41" s="48" t="n">
        <v>332</v>
      </c>
      <c r="O41" s="50" t="n">
        <v>219.39</v>
      </c>
      <c r="P41" s="49">
        <f>IF(AND(ISNUMBER(N41),ISNUMBER(O41),N41&gt;0),(O41-N41)/N41*100,"")</f>
        <v/>
      </c>
      <c r="Q41" s="22" t="inlineStr">
        <is>
          <t>Book Built</t>
        </is>
      </c>
      <c r="R41" s="22" t="inlineStr">
        <is>
          <t>https://www.chittorgarh.com/ipo/vikram-solar-ipo/2152/</t>
        </is>
      </c>
      <c r="S41" s="47" t="n">
        <v>46142</v>
      </c>
      <c r="T41" s="22" t="inlineStr">
        <is>
          <t>Solar energy company. Listing gain +1.81%.</t>
        </is>
      </c>
      <c r="U41" s="45" t="inlineStr">
        <is>
          <t>Unverified</t>
        </is>
      </c>
      <c r="V41" s="45" t="inlineStr">
        <is>
          <t>Unverified</t>
        </is>
      </c>
      <c r="W41" s="42" t="inlineStr">
        <is>
          <t>Single-source</t>
        </is>
      </c>
    </row>
    <row r="42" ht="15" customHeight="1" s="19">
      <c r="A42" s="21" t="n">
        <v>41</v>
      </c>
      <c r="B42" s="22" t="inlineStr">
        <is>
          <t>Patel Retail</t>
        </is>
      </c>
      <c r="C42" s="22" t="inlineStr">
        <is>
          <t>PATELRETAIL</t>
        </is>
      </c>
      <c r="D42" s="47" t="n">
        <v>45895</v>
      </c>
      <c r="E42" s="22" t="inlineStr">
        <is>
          <t>Retail</t>
        </is>
      </c>
      <c r="F42" s="24" t="n"/>
      <c r="G42" s="24" t="n"/>
      <c r="H42" s="24" t="n"/>
      <c r="I42" s="49">
        <f>IF(AND(ISNUMBER(H42),ISNUMBER(F42),F42&gt;0),H42/F42*100,"")</f>
        <v/>
      </c>
      <c r="J42" s="24" t="n"/>
      <c r="K42" s="49" t="n"/>
      <c r="L42" s="49" t="n"/>
      <c r="M42" s="49">
        <f>IF(AND(ISNUMBER(K42),ISNUMBER(L42)),K42-L42,"")</f>
        <v/>
      </c>
      <c r="N42" s="48" t="n">
        <v>255</v>
      </c>
      <c r="O42" s="50" t="n">
        <v>217.4</v>
      </c>
      <c r="P42" s="49">
        <f>IF(AND(ISNUMBER(N42),ISNUMBER(O42),N42&gt;0),(O42-N42)/N42*100,"")</f>
        <v/>
      </c>
      <c r="Q42" s="22" t="inlineStr">
        <is>
          <t>Book Built</t>
        </is>
      </c>
      <c r="R42" s="22" t="inlineStr">
        <is>
          <t>https://www.chittorgarh.com/ipo/patel-retail-ipo/2318/</t>
        </is>
      </c>
      <c r="S42" s="47" t="n">
        <v>46136</v>
      </c>
      <c r="T42" s="22" t="inlineStr">
        <is>
          <t>Retail company. IPO dated 19-21 Aug 2025. Listing premium +17.6%, 95.7x subscribed.</t>
        </is>
      </c>
      <c r="U42" s="45" t="inlineStr">
        <is>
          <t>Unverified</t>
        </is>
      </c>
      <c r="V42" s="45" t="inlineStr">
        <is>
          <t>Unverified</t>
        </is>
      </c>
      <c r="W42" s="42" t="inlineStr">
        <is>
          <t>Single-source</t>
        </is>
      </c>
    </row>
    <row r="43" ht="15" customHeight="1" s="19">
      <c r="A43" s="21" t="n">
        <v>42</v>
      </c>
      <c r="B43" s="22" t="inlineStr">
        <is>
          <t>Gem Aromatics</t>
        </is>
      </c>
      <c r="C43" s="22" t="inlineStr">
        <is>
          <t>GEMAROMATICS</t>
        </is>
      </c>
      <c r="D43" s="47" t="n">
        <v>45895</v>
      </c>
      <c r="E43" s="22" t="inlineStr">
        <is>
          <t>Chemicals/Aromatics</t>
        </is>
      </c>
      <c r="F43" s="48" t="n">
        <v>451</v>
      </c>
      <c r="G43" s="48" t="n">
        <v>451</v>
      </c>
      <c r="H43" s="48" t="n">
        <v>0</v>
      </c>
      <c r="I43" s="49">
        <f>IF(AND(ISNUMBER(H43),ISNUMBER(F43),F43&gt;0),H43/F43*100,"")</f>
        <v/>
      </c>
      <c r="J43" s="24" t="n"/>
      <c r="K43" s="49" t="n"/>
      <c r="L43" s="49" t="n"/>
      <c r="M43" s="49">
        <f>IF(AND(ISNUMBER(K43),ISNUMBER(L43)),K43-L43,"")</f>
        <v/>
      </c>
      <c r="N43" s="48" t="n">
        <v>325</v>
      </c>
      <c r="O43" s="50" t="n">
        <v>166.56</v>
      </c>
      <c r="P43" s="49">
        <f>IF(AND(ISNUMBER(N43),ISNUMBER(O43),N43&gt;0),(O43-N43)/N43*100,"")</f>
        <v/>
      </c>
      <c r="Q43" s="22" t="inlineStr">
        <is>
          <t>Book Built</t>
        </is>
      </c>
      <c r="R43" s="22" t="inlineStr">
        <is>
          <t>https://www.chittorgarh.com/ipo/gem-aromatics-ipo/2032/</t>
        </is>
      </c>
      <c r="S43" s="47" t="n">
        <v>46100</v>
      </c>
      <c r="T43" s="22" t="inlineStr">
        <is>
          <t>Aromatic compounds manufacturer. Listed at +2.5% premium.</t>
        </is>
      </c>
      <c r="U43" s="46" t="inlineStr">
        <is>
          <t>Unverified</t>
        </is>
      </c>
      <c r="V43" s="41" t="inlineStr">
        <is>
          <t>Verified</t>
        </is>
      </c>
      <c r="W43" s="42" t="inlineStr">
        <is>
          <t>Single-source</t>
        </is>
      </c>
    </row>
    <row r="44" ht="15" customHeight="1" s="19">
      <c r="A44" s="21" t="n">
        <v>43</v>
      </c>
      <c r="B44" s="22" t="inlineStr">
        <is>
          <t>Mangal Electrical Industries</t>
        </is>
      </c>
      <c r="C44" s="22" t="inlineStr">
        <is>
          <t>MANGALEL</t>
        </is>
      </c>
      <c r="D44" s="47" t="n">
        <v>45897</v>
      </c>
      <c r="E44" s="22" t="inlineStr">
        <is>
          <t>Electrical Equipment</t>
        </is>
      </c>
      <c r="F44" s="48" t="n">
        <v>400</v>
      </c>
      <c r="G44" s="48" t="n">
        <v>400</v>
      </c>
      <c r="H44" s="48" t="n">
        <v>0</v>
      </c>
      <c r="I44" s="49">
        <f>IF(AND(ISNUMBER(H44),ISNUMBER(F44),F44&gt;0),H44/F44*100,"")</f>
        <v/>
      </c>
      <c r="J44" s="24" t="n"/>
      <c r="K44" s="49" t="n"/>
      <c r="L44" s="49" t="n"/>
      <c r="M44" s="49">
        <f>IF(AND(ISNUMBER(K44),ISNUMBER(L44)),K44-L44,"")</f>
        <v/>
      </c>
      <c r="N44" s="48" t="n">
        <v>547</v>
      </c>
      <c r="O44" s="50" t="n">
        <v>295</v>
      </c>
      <c r="P44" s="49">
        <f>IF(AND(ISNUMBER(N44),ISNUMBER(O44),N44&gt;0),(O44-N44)/N44*100,"")</f>
        <v/>
      </c>
      <c r="Q44" s="22" t="inlineStr">
        <is>
          <t>Book Built</t>
        </is>
      </c>
      <c r="R44" s="22" t="inlineStr">
        <is>
          <t>https://www.chittorgarh.com/ipo/mangal-electrical-ipo/2069/</t>
        </is>
      </c>
      <c r="S44" s="47" t="n">
        <v>46136</v>
      </c>
      <c r="T44" s="22" t="inlineStr">
        <is>
          <t>Transformer manufacturer for power transmission/distribution. Incorporated 2008.</t>
        </is>
      </c>
      <c r="U44" s="45" t="inlineStr">
        <is>
          <t>Unverified</t>
        </is>
      </c>
      <c r="V44" s="41" t="inlineStr">
        <is>
          <t>Verified</t>
        </is>
      </c>
      <c r="W44" s="42" t="inlineStr">
        <is>
          <t>Single-source</t>
        </is>
      </c>
    </row>
    <row r="45" ht="15" customHeight="1" s="19">
      <c r="A45" s="21" t="n">
        <v>44</v>
      </c>
      <c r="B45" s="22" t="inlineStr">
        <is>
          <t>Vikran Engineering</t>
        </is>
      </c>
      <c r="C45" s="22" t="inlineStr">
        <is>
          <t>VIKRAN</t>
        </is>
      </c>
      <c r="D45" s="47" t="n">
        <v>45903</v>
      </c>
      <c r="E45" s="22" t="inlineStr">
        <is>
          <t>Industrials</t>
        </is>
      </c>
      <c r="F45" s="48" t="n">
        <v>772</v>
      </c>
      <c r="G45" s="48" t="n">
        <v>721</v>
      </c>
      <c r="H45" s="48" t="n">
        <v>51</v>
      </c>
      <c r="I45" s="49">
        <f>IF(AND(ISNUMBER(H45),ISNUMBER(F45),F45&gt;0),H45/F45*100,"")</f>
        <v/>
      </c>
      <c r="J45" s="24" t="n"/>
      <c r="K45" s="49" t="n">
        <v>81.78</v>
      </c>
      <c r="L45" s="49" t="n">
        <v>56.17</v>
      </c>
      <c r="M45" s="49">
        <f>IF(AND(ISNUMBER(K45),ISNUMBER(L45)),K45-L45,"")</f>
        <v/>
      </c>
      <c r="N45" s="48" t="n">
        <v>97</v>
      </c>
      <c r="O45" s="50" t="n">
        <v>73.45</v>
      </c>
      <c r="P45" s="49">
        <f>IF(AND(ISNUMBER(N45),ISNUMBER(O45),N45&gt;0),(O45-N45)/N45*100,"")</f>
        <v/>
      </c>
      <c r="Q45" s="22" t="inlineStr">
        <is>
          <t>Book Built</t>
        </is>
      </c>
      <c r="R45" s="22" t="inlineStr">
        <is>
          <t>https://upstox.com/news/market-news/ipo/vikran-engineering-ipo-listing-date-key-details-to-know-before-market-debut/article-180593/</t>
        </is>
      </c>
      <c r="S45" s="47" t="n">
        <v>46140</v>
      </c>
      <c r="T45" s="22" t="inlineStr">
        <is>
          <t>Price band ₹92-97; Bidding: Aug 26-29, 2025; Subscribed 23.59x | Promoter pre 81.78% / post 56.17%</t>
        </is>
      </c>
      <c r="U45" s="41" t="inlineStr">
        <is>
          <t>Verified</t>
        </is>
      </c>
      <c r="V45" s="41" t="inlineStr">
        <is>
          <t>Verified</t>
        </is>
      </c>
      <c r="W45" s="42" t="inlineStr">
        <is>
          <t>Single-source</t>
        </is>
      </c>
    </row>
    <row r="46" ht="15" customHeight="1" s="19">
      <c r="A46" s="21" t="n">
        <v>45</v>
      </c>
      <c r="B46" s="22" t="inlineStr">
        <is>
          <t>Anlon Healthcare</t>
        </is>
      </c>
      <c r="C46" s="22" t="inlineStr">
        <is>
          <t>AHCL</t>
        </is>
      </c>
      <c r="D46" s="47" t="n">
        <v>45903</v>
      </c>
      <c r="E46" s="22" t="inlineStr">
        <is>
          <t>Pharma</t>
        </is>
      </c>
      <c r="F46" s="48" t="n">
        <v>121.03</v>
      </c>
      <c r="G46" s="24" t="n"/>
      <c r="H46" s="24" t="n"/>
      <c r="I46" s="49">
        <f>IF(AND(ISNUMBER(H46),ISNUMBER(F46),F46&gt;0),H46/F46*100,"")</f>
        <v/>
      </c>
      <c r="J46" s="24" t="n"/>
      <c r="K46" s="49" t="n"/>
      <c r="L46" s="49" t="n"/>
      <c r="M46" s="49">
        <f>IF(AND(ISNUMBER(K46),ISNUMBER(L46)),K46-L46,"")</f>
        <v/>
      </c>
      <c r="N46" s="48" t="n">
        <v>91</v>
      </c>
      <c r="O46" s="50" t="n">
        <v>13.12</v>
      </c>
      <c r="P46" s="49">
        <f>IF(AND(ISNUMBER(N46),ISNUMBER(O46),N46&gt;0),(O46-N46)/N46*100,"")</f>
        <v/>
      </c>
      <c r="Q46" s="22" t="inlineStr">
        <is>
          <t>Book Built</t>
        </is>
      </c>
      <c r="R46" s="22" t="inlineStr">
        <is>
          <t>https://www.swastika.co.in/blog/anlon-healthcare-vikran-engineering-ipos-what-investors-need-to-know-in-august-2025</t>
        </is>
      </c>
      <c r="S46" s="47" t="n">
        <v>46147</v>
      </c>
      <c r="T46" s="22" t="inlineStr">
        <is>
          <t>Price band ₹86-91; Bidding: Aug 26-29, 2025; Subscribed 7.13x</t>
        </is>
      </c>
      <c r="U46" s="45" t="inlineStr">
        <is>
          <t>Unverified</t>
        </is>
      </c>
      <c r="V46" s="45" t="inlineStr">
        <is>
          <t>Unverified</t>
        </is>
      </c>
      <c r="W46" s="42" t="inlineStr">
        <is>
          <t>Single-source</t>
        </is>
      </c>
    </row>
    <row r="47" ht="15" customHeight="1" s="19">
      <c r="A47" s="21" t="n">
        <v>46</v>
      </c>
      <c r="B47" s="22" t="inlineStr">
        <is>
          <t>Urban Company</t>
        </is>
      </c>
      <c r="C47" s="22" t="inlineStr">
        <is>
          <t>URBANCO</t>
        </is>
      </c>
      <c r="D47" s="47" t="n">
        <v>45917</v>
      </c>
      <c r="E47" s="22" t="inlineStr">
        <is>
          <t>Consumer</t>
        </is>
      </c>
      <c r="F47" s="48" t="n">
        <v>1900</v>
      </c>
      <c r="G47" s="48" t="n">
        <v>472</v>
      </c>
      <c r="H47" s="48" t="n">
        <v>1428</v>
      </c>
      <c r="I47" s="49">
        <f>IF(AND(ISNUMBER(H47),ISNUMBER(F47),F47&gt;0),H47/F47*100,"")</f>
        <v/>
      </c>
      <c r="J47" s="24" t="n"/>
      <c r="K47" s="51" t="n">
        <v>21.09</v>
      </c>
      <c r="L47" s="49" t="n"/>
      <c r="M47" s="49">
        <f>IF(AND(ISNUMBER(K47),ISNUMBER(L47)),K47-L47,"")</f>
        <v/>
      </c>
      <c r="N47" s="48" t="n">
        <v>103</v>
      </c>
      <c r="O47" s="50" t="n">
        <v>145.47</v>
      </c>
      <c r="P47" s="49">
        <f>IF(AND(ISNUMBER(N47),ISNUMBER(O47),N47&gt;0),(O47-N47)/N47*100,"")</f>
        <v/>
      </c>
      <c r="Q47" s="22" t="inlineStr">
        <is>
          <t>Book Built</t>
        </is>
      </c>
      <c r="R47" s="22" t="inlineStr">
        <is>
          <t>https://www.chittorgarh.com/ipo/urban-company-ipo/2425/</t>
        </is>
      </c>
      <c r="S47" s="47" t="n">
        <v>46148</v>
      </c>
      <c r="T47" s="22" t="inlineStr">
        <is>
          <t>Price band ₹98-103; Bidding: Sep 10-12, 2025 | Pre-IPO promoter 21.09%; post not explicitly disclosed</t>
        </is>
      </c>
      <c r="U47" s="44" t="inlineStr">
        <is>
          <t>Single-source</t>
        </is>
      </c>
      <c r="V47" s="41" t="inlineStr">
        <is>
          <t>Verified</t>
        </is>
      </c>
      <c r="W47" s="42" t="inlineStr">
        <is>
          <t>Single-source</t>
        </is>
      </c>
    </row>
    <row r="48" ht="15" customHeight="1" s="19">
      <c r="A48" s="21" t="n">
        <v>47</v>
      </c>
      <c r="B48" s="22" t="inlineStr">
        <is>
          <t>Dev Accelerator</t>
        </is>
      </c>
      <c r="C48" s="22" t="inlineStr">
        <is>
          <t>DEVACCEL</t>
        </is>
      </c>
      <c r="D48" s="47" t="n">
        <v>45917</v>
      </c>
      <c r="E48" s="22" t="inlineStr">
        <is>
          <t>Co-working/Real Estate</t>
        </is>
      </c>
      <c r="F48" s="24" t="n"/>
      <c r="G48" s="24" t="n"/>
      <c r="H48" s="24" t="n"/>
      <c r="I48" s="49">
        <f>IF(AND(ISNUMBER(H48),ISNUMBER(F48),F48&gt;0),H48/F48*100,"")</f>
        <v/>
      </c>
      <c r="J48" s="24" t="n"/>
      <c r="K48" s="49" t="n"/>
      <c r="L48" s="49" t="n"/>
      <c r="M48" s="49">
        <f>IF(AND(ISNUMBER(K48),ISNUMBER(L48)),K48-L48,"")</f>
        <v/>
      </c>
      <c r="N48" s="48" t="n">
        <v>61</v>
      </c>
      <c r="O48" s="50" t="n">
        <v>41.4</v>
      </c>
      <c r="P48" s="49">
        <f>IF(AND(ISNUMBER(N48),ISNUMBER(O48),N48&gt;0),(O48-N48)/N48*100,"")</f>
        <v/>
      </c>
      <c r="Q48" s="22" t="inlineStr">
        <is>
          <t>Book Built</t>
        </is>
      </c>
      <c r="R48" s="22" t="inlineStr">
        <is>
          <t>https://www.chittorgarh.com/ipo/dev-accelerator-ipo/2117/</t>
        </is>
      </c>
      <c r="S48" s="47" t="n">
        <v>46136</v>
      </c>
      <c r="T48" s="22" t="inlineStr">
        <is>
          <t>Co-working spaces provider (DevX). IPO dated 10-12 Sep 2025. Incorporated 2017.</t>
        </is>
      </c>
      <c r="U48" s="45" t="inlineStr">
        <is>
          <t>Unverified</t>
        </is>
      </c>
      <c r="V48" s="45" t="inlineStr">
        <is>
          <t>Unverified</t>
        </is>
      </c>
      <c r="W48" s="42" t="inlineStr">
        <is>
          <t>Single-source</t>
        </is>
      </c>
    </row>
    <row r="49" ht="15" customHeight="1" s="19">
      <c r="A49" s="21" t="n">
        <v>48</v>
      </c>
      <c r="B49" s="22" t="inlineStr">
        <is>
          <t>Euro Pratik Sales</t>
        </is>
      </c>
      <c r="C49" s="22" t="inlineStr">
        <is>
          <t>EUROPRATIK</t>
        </is>
      </c>
      <c r="D49" s="47" t="n">
        <v>45923</v>
      </c>
      <c r="E49" s="22" t="inlineStr">
        <is>
          <t>Automotive/Metal Products</t>
        </is>
      </c>
      <c r="F49" s="48" t="n">
        <v>451.31</v>
      </c>
      <c r="G49" s="48" t="n">
        <v>451.31</v>
      </c>
      <c r="H49" s="48" t="n">
        <v>0</v>
      </c>
      <c r="I49" s="49">
        <f>IF(AND(ISNUMBER(H49),ISNUMBER(F49),F49&gt;0),H49/F49*100,"")</f>
        <v/>
      </c>
      <c r="J49" s="24" t="n"/>
      <c r="K49" s="49" t="n"/>
      <c r="L49" s="49" t="n"/>
      <c r="M49" s="49">
        <f>IF(AND(ISNUMBER(K49),ISNUMBER(L49)),K49-L49,"")</f>
        <v/>
      </c>
      <c r="N49" s="48" t="n">
        <v>247</v>
      </c>
      <c r="O49" s="50" t="n">
        <v>254</v>
      </c>
      <c r="P49" s="49">
        <f>IF(AND(ISNUMBER(N49),ISNUMBER(O49),N49&gt;0),(O49-N49)/N49*100,"")</f>
        <v/>
      </c>
      <c r="Q49" s="22" t="inlineStr">
        <is>
          <t>Book Built</t>
        </is>
      </c>
      <c r="R49" s="22" t="inlineStr">
        <is>
          <t>https://www.chittorgarh.com/ipo/euro-pratik-ipo/2015/</t>
        </is>
      </c>
      <c r="S49" s="47" t="n">
        <v>46078</v>
      </c>
      <c r="T49" s="22" t="inlineStr">
        <is>
          <t>Automotive components/metal products. IPO dated 16-18 Sep 2025.</t>
        </is>
      </c>
      <c r="U49" s="46" t="inlineStr">
        <is>
          <t>Unverified</t>
        </is>
      </c>
      <c r="V49" s="41" t="inlineStr">
        <is>
          <t>Verified</t>
        </is>
      </c>
      <c r="W49" s="42" t="inlineStr">
        <is>
          <t>Single-source</t>
        </is>
      </c>
    </row>
    <row r="50" ht="15" customHeight="1" s="19">
      <c r="A50" s="21" t="n">
        <v>49</v>
      </c>
      <c r="B50" s="22" t="inlineStr">
        <is>
          <t>GK Energy</t>
        </is>
      </c>
      <c r="C50" s="22" t="inlineStr">
        <is>
          <t>GKENERGY</t>
        </is>
      </c>
      <c r="D50" s="47" t="n">
        <v>45926</v>
      </c>
      <c r="E50" s="22" t="inlineStr">
        <is>
          <t>Solar/Renewable Energy</t>
        </is>
      </c>
      <c r="F50" s="48" t="n">
        <v>464.26</v>
      </c>
      <c r="G50" s="48" t="n">
        <v>464.26</v>
      </c>
      <c r="H50" s="48" t="n">
        <v>0</v>
      </c>
      <c r="I50" s="49">
        <f>IF(AND(ISNUMBER(H50),ISNUMBER(F50),F50&gt;0),H50/F50*100,"")</f>
        <v/>
      </c>
      <c r="J50" s="24" t="n"/>
      <c r="K50" s="49" t="n"/>
      <c r="L50" s="49" t="n"/>
      <c r="M50" s="49">
        <f>IF(AND(ISNUMBER(K50),ISNUMBER(L50)),K50-L50,"")</f>
        <v/>
      </c>
      <c r="N50" s="48" t="n">
        <v>153</v>
      </c>
      <c r="O50" s="50" t="n">
        <v>90.17</v>
      </c>
      <c r="P50" s="49">
        <f>IF(AND(ISNUMBER(N50),ISNUMBER(O50),N50&gt;0),(O50-N50)/N50*100,"")</f>
        <v/>
      </c>
      <c r="Q50" s="22" t="inlineStr">
        <is>
          <t>Book Built</t>
        </is>
      </c>
      <c r="R50" s="22" t="inlineStr">
        <is>
          <t>https://www.chittorgarh.com/ipo/gk-energy-ipo/2042/</t>
        </is>
      </c>
      <c r="S50" s="47" t="n">
        <v>46111</v>
      </c>
      <c r="T50" s="22" t="inlineStr">
        <is>
          <t>Pure play EPC provider for solar PM-KUSUM Scheme. IPO dated 19-23 Sep 2025.</t>
        </is>
      </c>
      <c r="U50" s="45" t="inlineStr">
        <is>
          <t>Unverified</t>
        </is>
      </c>
      <c r="V50" s="41" t="inlineStr">
        <is>
          <t>Verified</t>
        </is>
      </c>
      <c r="W50" s="42" t="inlineStr">
        <is>
          <t>Single-source</t>
        </is>
      </c>
    </row>
    <row r="51" ht="15" customHeight="1" s="19">
      <c r="A51" s="21" t="n">
        <v>50</v>
      </c>
      <c r="B51" s="22" t="inlineStr">
        <is>
          <t>Saatvik Green Energy</t>
        </is>
      </c>
      <c r="C51" s="22" t="inlineStr">
        <is>
          <t>SAATVIK</t>
        </is>
      </c>
      <c r="D51" s="47" t="n">
        <v>45926</v>
      </c>
      <c r="E51" s="22" t="inlineStr">
        <is>
          <t>Solar/Renewable Energy</t>
        </is>
      </c>
      <c r="F51" s="48" t="n">
        <v>900</v>
      </c>
      <c r="G51" s="48" t="n">
        <v>900</v>
      </c>
      <c r="H51" s="48" t="n">
        <v>0</v>
      </c>
      <c r="I51" s="49">
        <f>IF(AND(ISNUMBER(H51),ISNUMBER(F51),F51&gt;0),H51/F51*100,"")</f>
        <v/>
      </c>
      <c r="J51" s="24" t="n"/>
      <c r="K51" s="51" t="n">
        <v>73.68000000000001</v>
      </c>
      <c r="L51" s="49" t="n"/>
      <c r="M51" s="49">
        <f>IF(AND(ISNUMBER(K51),ISNUMBER(L51)),K51-L51,"")</f>
        <v/>
      </c>
      <c r="N51" s="48" t="n">
        <v>465</v>
      </c>
      <c r="O51" s="50" t="n">
        <v>472.25</v>
      </c>
      <c r="P51" s="49">
        <f>IF(AND(ISNUMBER(N51),ISNUMBER(O51),N51&gt;0),(O51-N51)/N51*100,"")</f>
        <v/>
      </c>
      <c r="Q51" s="22" t="inlineStr">
        <is>
          <t>Book Built</t>
        </is>
      </c>
      <c r="R51" s="22" t="inlineStr">
        <is>
          <t>https://www.chittorgarh.com/ipo/saatvik-green-energy-ipo/2082/</t>
        </is>
      </c>
      <c r="S51" s="47" t="n">
        <v>46129</v>
      </c>
      <c r="T51" s="22" t="inlineStr">
        <is>
          <t>Green energy company. IPO dated 19-23 Sep 2025. | Pre 73.68%; post inconsistent in sources, left blank</t>
        </is>
      </c>
      <c r="U51" s="42" t="inlineStr">
        <is>
          <t>Inferred</t>
        </is>
      </c>
      <c r="V51" s="41" t="inlineStr">
        <is>
          <t>Verified</t>
        </is>
      </c>
      <c r="W51" s="42" t="inlineStr">
        <is>
          <t>Single-source</t>
        </is>
      </c>
    </row>
    <row r="52" ht="15" customHeight="1" s="19">
      <c r="A52" s="21" t="n">
        <v>51</v>
      </c>
      <c r="B52" s="22" t="inlineStr">
        <is>
          <t>Atlanta Electricals</t>
        </is>
      </c>
      <c r="C52" s="22" t="inlineStr">
        <is>
          <t>ATLANTAELEC</t>
        </is>
      </c>
      <c r="D52" s="47" t="n">
        <v>45929</v>
      </c>
      <c r="E52" s="22" t="inlineStr">
        <is>
          <t>Electrical Equipment</t>
        </is>
      </c>
      <c r="F52" s="24" t="n"/>
      <c r="G52" s="24" t="n"/>
      <c r="H52" s="24" t="n"/>
      <c r="I52" s="49">
        <f>IF(AND(ISNUMBER(H52),ISNUMBER(F52),F52&gt;0),H52/F52*100,"")</f>
        <v/>
      </c>
      <c r="J52" s="24" t="n"/>
      <c r="K52" s="49" t="n"/>
      <c r="L52" s="49" t="n"/>
      <c r="M52" s="49">
        <f>IF(AND(ISNUMBER(K52),ISNUMBER(L52)),K52-L52,"")</f>
        <v/>
      </c>
      <c r="N52" s="48" t="n">
        <v>754</v>
      </c>
      <c r="O52" s="50" t="n">
        <v>1642.8</v>
      </c>
      <c r="P52" s="49">
        <f>IF(AND(ISNUMBER(N52),ISNUMBER(O52),N52&gt;0),(O52-N52)/N52*100,"")</f>
        <v/>
      </c>
      <c r="Q52" s="22" t="inlineStr">
        <is>
          <t>Book Built</t>
        </is>
      </c>
      <c r="R52" s="22" t="inlineStr">
        <is>
          <t>https://www.chittorgarh.com/ipo/atlanta-electricals-ipo/2011/</t>
        </is>
      </c>
      <c r="S52" s="47" t="n">
        <v>46136</v>
      </c>
      <c r="T52" s="22" t="inlineStr">
        <is>
          <t>Electrical equipment company. IPO dated 22-24 Sep 2025.</t>
        </is>
      </c>
      <c r="U52" s="45" t="inlineStr">
        <is>
          <t>Unverified</t>
        </is>
      </c>
      <c r="V52" s="45" t="inlineStr">
        <is>
          <t>Unverified</t>
        </is>
      </c>
      <c r="W52" s="42" t="inlineStr">
        <is>
          <t>Single-source</t>
        </is>
      </c>
    </row>
    <row r="53" ht="15" customHeight="1" s="19">
      <c r="A53" s="21" t="n">
        <v>52</v>
      </c>
      <c r="B53" s="22" t="inlineStr">
        <is>
          <t>Ganesh Consumer Products</t>
        </is>
      </c>
      <c r="C53" s="22" t="inlineStr">
        <is>
          <t>GANESHCONSUMER</t>
        </is>
      </c>
      <c r="D53" s="47" t="n">
        <v>45929</v>
      </c>
      <c r="E53" s="22" t="inlineStr">
        <is>
          <t>FMCG</t>
        </is>
      </c>
      <c r="F53" s="48" t="n">
        <v>408.8</v>
      </c>
      <c r="G53" s="48" t="n">
        <v>130</v>
      </c>
      <c r="H53" s="48" t="n">
        <v>278.8</v>
      </c>
      <c r="I53" s="49">
        <f>IF(AND(ISNUMBER(H53),ISNUMBER(F53),F53&gt;0),H53/F53*100,"")</f>
        <v/>
      </c>
      <c r="J53" s="24" t="n"/>
      <c r="K53" s="51" t="n">
        <v>75</v>
      </c>
      <c r="L53" s="51" t="n">
        <v>64</v>
      </c>
      <c r="M53" s="49">
        <f>IF(AND(ISNUMBER(K53),ISNUMBER(L53)),K53-L53,"")</f>
        <v/>
      </c>
      <c r="N53" s="48" t="n">
        <v>322</v>
      </c>
      <c r="O53" s="26" t="n"/>
      <c r="P53" s="49">
        <f>IF(AND(ISNUMBER(N53),ISNUMBER(O53),N53&gt;0),(O53-N53)/N53*100,"")</f>
        <v/>
      </c>
      <c r="Q53" s="22" t="inlineStr">
        <is>
          <t>Book Built</t>
        </is>
      </c>
      <c r="R53" s="22" t="inlineStr">
        <is>
          <t>https://www.chittorgarh.com/ipo/ganesh-consumer-ipo/2045/</t>
        </is>
      </c>
      <c r="S53" s="23" t="n"/>
      <c r="T53" s="22" t="inlineStr">
        <is>
          <t>Promoter pre ~75% / post ~64%; Bidding Sep 22-24 2025; Price ₹322</t>
        </is>
      </c>
      <c r="U53" s="42" t="inlineStr">
        <is>
          <t>Single-source</t>
        </is>
      </c>
      <c r="V53" s="41" t="inlineStr">
        <is>
          <t>Verified</t>
        </is>
      </c>
      <c r="W53" s="45" t="inlineStr">
        <is>
          <t>Unverified</t>
        </is>
      </c>
    </row>
    <row r="54" ht="15" customHeight="1" s="19">
      <c r="A54" s="21" t="n">
        <v>53</v>
      </c>
      <c r="B54" s="22" t="inlineStr">
        <is>
          <t>Solarworld Energy Solutions</t>
        </is>
      </c>
      <c r="C54" s="22" t="inlineStr">
        <is>
          <t>SOLARWORLD</t>
        </is>
      </c>
      <c r="D54" s="47" t="n">
        <v>45930</v>
      </c>
      <c r="E54" s="22" t="inlineStr">
        <is>
          <t>Solar/Renewable Energy</t>
        </is>
      </c>
      <c r="F54" s="48" t="n">
        <v>490</v>
      </c>
      <c r="G54" s="48" t="n">
        <v>490</v>
      </c>
      <c r="H54" s="48" t="n">
        <v>0</v>
      </c>
      <c r="I54" s="49">
        <f>IF(AND(ISNUMBER(H54),ISNUMBER(F54),F54&gt;0),H54/F54*100,"")</f>
        <v/>
      </c>
      <c r="J54" s="24" t="n"/>
      <c r="K54" s="49" t="n"/>
      <c r="L54" s="49" t="n"/>
      <c r="M54" s="49">
        <f>IF(AND(ISNUMBER(K54),ISNUMBER(L54)),K54-L54,"")</f>
        <v/>
      </c>
      <c r="N54" s="48" t="n">
        <v>351</v>
      </c>
      <c r="O54" s="50" t="n">
        <v>197.57</v>
      </c>
      <c r="P54" s="49">
        <f>IF(AND(ISNUMBER(N54),ISNUMBER(O54),N54&gt;0),(O54-N54)/N54*100,"")</f>
        <v/>
      </c>
      <c r="Q54" s="22" t="inlineStr">
        <is>
          <t>Book Built</t>
        </is>
      </c>
      <c r="R54" s="22" t="inlineStr">
        <is>
          <t>https://www.chittorgarh.com/ipo/solarworld-energy-ipo/2174/</t>
        </is>
      </c>
      <c r="S54" s="47" t="n">
        <v>46142</v>
      </c>
      <c r="T54" s="22" t="inlineStr">
        <is>
          <t>Solar energy solutions provider. IPO dated 23-25 Sep 2025.</t>
        </is>
      </c>
      <c r="U54" s="45" t="inlineStr">
        <is>
          <t>Unverified</t>
        </is>
      </c>
      <c r="V54" s="41" t="inlineStr">
        <is>
          <t>Verified</t>
        </is>
      </c>
      <c r="W54" s="42" t="inlineStr">
        <is>
          <t>Single-source</t>
        </is>
      </c>
    </row>
    <row r="55" ht="15" customHeight="1" s="19">
      <c r="A55" s="21" t="n">
        <v>54</v>
      </c>
      <c r="B55" s="22" t="inlineStr">
        <is>
          <t>Jaro Institute</t>
        </is>
      </c>
      <c r="C55" s="22" t="inlineStr">
        <is>
          <t>JARO</t>
        </is>
      </c>
      <c r="D55" s="47" t="n">
        <v>45930</v>
      </c>
      <c r="E55" s="22" t="inlineStr">
        <is>
          <t>Education/Training</t>
        </is>
      </c>
      <c r="F55" s="48" t="n">
        <v>450</v>
      </c>
      <c r="G55" s="48" t="n">
        <v>450</v>
      </c>
      <c r="H55" s="48" t="n">
        <v>0</v>
      </c>
      <c r="I55" s="49">
        <f>IF(AND(ISNUMBER(H55),ISNUMBER(F55),F55&gt;0),H55/F55*100,"")</f>
        <v/>
      </c>
      <c r="J55" s="24" t="n"/>
      <c r="K55" s="49" t="n"/>
      <c r="L55" s="49" t="n"/>
      <c r="M55" s="49">
        <f>IF(AND(ISNUMBER(K55),ISNUMBER(L55)),K55-L55,"")</f>
        <v/>
      </c>
      <c r="N55" s="48" t="n">
        <v>890</v>
      </c>
      <c r="O55" s="50" t="n">
        <v>437.65</v>
      </c>
      <c r="P55" s="49">
        <f>IF(AND(ISNUMBER(N55),ISNUMBER(O55),N55&gt;0),(O55-N55)/N55*100,"")</f>
        <v/>
      </c>
      <c r="Q55" s="22" t="inlineStr">
        <is>
          <t>Book Built</t>
        </is>
      </c>
      <c r="R55" s="22" t="inlineStr">
        <is>
          <t>https://www.chittorgarh.com/ipo/jaro-education-ipo/2075/</t>
        </is>
      </c>
      <c r="S55" s="47" t="n">
        <v>46118</v>
      </c>
      <c r="T55" s="22" t="inlineStr">
        <is>
          <t>Education/training institute. IPO dated 23-25 Sep 2025.</t>
        </is>
      </c>
      <c r="U55" s="45" t="inlineStr">
        <is>
          <t>Unverified</t>
        </is>
      </c>
      <c r="V55" s="41" t="inlineStr">
        <is>
          <t>Verified</t>
        </is>
      </c>
      <c r="W55" s="42" t="inlineStr">
        <is>
          <t>Single-source</t>
        </is>
      </c>
    </row>
    <row r="56" ht="15" customHeight="1" s="19">
      <c r="A56" s="21" t="n">
        <v>55</v>
      </c>
      <c r="B56" s="22" t="inlineStr">
        <is>
          <t>Seshaasai Technologies</t>
        </is>
      </c>
      <c r="C56" s="22" t="inlineStr">
        <is>
          <t>SESHAASAI</t>
        </is>
      </c>
      <c r="D56" s="47" t="n">
        <v>45930</v>
      </c>
      <c r="E56" s="22" t="inlineStr">
        <is>
          <t>Technology/Services</t>
        </is>
      </c>
      <c r="F56" s="48" t="n">
        <v>813</v>
      </c>
      <c r="G56" s="48" t="n">
        <v>813</v>
      </c>
      <c r="H56" s="48" t="n">
        <v>0</v>
      </c>
      <c r="I56" s="49">
        <f>IF(AND(ISNUMBER(H56),ISNUMBER(F56),F56&gt;0),H56/F56*100,"")</f>
        <v/>
      </c>
      <c r="J56" s="24" t="n"/>
      <c r="K56" s="51" t="n">
        <v>93</v>
      </c>
      <c r="L56" s="51" t="n">
        <v>86</v>
      </c>
      <c r="M56" s="49">
        <f>IF(AND(ISNUMBER(K56),ISNUMBER(L56)),K56-L56,"")</f>
        <v/>
      </c>
      <c r="N56" s="48" t="n">
        <v>423</v>
      </c>
      <c r="O56" s="50" t="n">
        <v>249.15</v>
      </c>
      <c r="P56" s="49">
        <f>IF(AND(ISNUMBER(N56),ISNUMBER(O56),N56&gt;0),(O56-N56)/N56*100,"")</f>
        <v/>
      </c>
      <c r="Q56" s="22" t="inlineStr">
        <is>
          <t>Book Built</t>
        </is>
      </c>
      <c r="R56" s="22" t="inlineStr">
        <is>
          <t>https://www.chittorgarh.com/ipo/seshaasai-technologies-ipo/2048/</t>
        </is>
      </c>
      <c r="S56" s="47" t="n">
        <v>46135</v>
      </c>
      <c r="T56" s="22" t="inlineStr">
        <is>
          <t>Payment solutions, communications and fulfilment services provider. IPO dated 23-25 Sep 2025. | Promoter pre ~93% / post ~86%</t>
        </is>
      </c>
      <c r="U56" s="44" t="inlineStr">
        <is>
          <t>Single-source</t>
        </is>
      </c>
      <c r="V56" s="41" t="inlineStr">
        <is>
          <t>Verified</t>
        </is>
      </c>
      <c r="W56" s="42" t="inlineStr">
        <is>
          <t>Single-source</t>
        </is>
      </c>
    </row>
    <row r="57" ht="15" customHeight="1" s="19">
      <c r="A57" s="21" t="n">
        <v>56</v>
      </c>
      <c r="B57" s="22" t="inlineStr">
        <is>
          <t>Anand Rathi Share &amp; Stock Brokers</t>
        </is>
      </c>
      <c r="C57" s="22" t="inlineStr">
        <is>
          <t>ARANDSK</t>
        </is>
      </c>
      <c r="D57" s="47" t="n">
        <v>45930</v>
      </c>
      <c r="E57" s="22" t="inlineStr">
        <is>
          <t>Broking/Finance</t>
        </is>
      </c>
      <c r="F57" s="24" t="n"/>
      <c r="G57" s="24" t="n"/>
      <c r="H57" s="24" t="n"/>
      <c r="I57" s="49">
        <f>IF(AND(ISNUMBER(H57),ISNUMBER(F57),F57&gt;0),H57/F57*100,"")</f>
        <v/>
      </c>
      <c r="J57" s="24" t="n"/>
      <c r="K57" s="49" t="n"/>
      <c r="L57" s="49" t="n"/>
      <c r="M57" s="49">
        <f>IF(AND(ISNUMBER(K57),ISNUMBER(L57)),K57-L57,"")</f>
        <v/>
      </c>
      <c r="N57" s="48" t="n">
        <v>414</v>
      </c>
      <c r="O57" s="50" t="n">
        <v>606.65</v>
      </c>
      <c r="P57" s="49">
        <f>IF(AND(ISNUMBER(N57),ISNUMBER(O57),N57&gt;0),(O57-N57)/N57*100,"")</f>
        <v/>
      </c>
      <c r="Q57" s="22" t="inlineStr">
        <is>
          <t>Book Built</t>
        </is>
      </c>
      <c r="R57" s="22" t="inlineStr">
        <is>
          <t>https://www.chittorgarh.com/ipo/anand-rathi-stock-brokers-ipo/2028/</t>
        </is>
      </c>
      <c r="S57" s="47" t="n">
        <v>46146</v>
      </c>
      <c r="T57" s="22" t="inlineStr">
        <is>
          <t>Stock broking and financial services company. IPO dated 23-25 Sep 2025.</t>
        </is>
      </c>
      <c r="U57" s="45" t="inlineStr">
        <is>
          <t>Unverified</t>
        </is>
      </c>
      <c r="V57" s="45" t="inlineStr">
        <is>
          <t>Unverified</t>
        </is>
      </c>
      <c r="W57" s="42" t="inlineStr">
        <is>
          <t>Single-source</t>
        </is>
      </c>
    </row>
    <row r="58" ht="15" customHeight="1" s="19">
      <c r="A58" s="21" t="n">
        <v>57</v>
      </c>
      <c r="B58" s="22" t="inlineStr">
        <is>
          <t>Jain Resource Recycling</t>
        </is>
      </c>
      <c r="C58" s="22" t="n"/>
      <c r="D58" s="47" t="n">
        <v>45931</v>
      </c>
      <c r="E58" s="22" t="inlineStr">
        <is>
          <t>Industrials</t>
        </is>
      </c>
      <c r="F58" s="48" t="n">
        <v>1250</v>
      </c>
      <c r="G58" s="48" t="n">
        <v>500</v>
      </c>
      <c r="H58" s="48" t="n">
        <v>750</v>
      </c>
      <c r="I58" s="49">
        <f>IF(AND(ISNUMBER(H58),ISNUMBER(F58),F58&gt;0),H58/F58*100,"")</f>
        <v/>
      </c>
      <c r="J58" s="24" t="n"/>
      <c r="K58" s="51" t="n">
        <v>88.01000000000001</v>
      </c>
      <c r="L58" s="51" t="n">
        <v>73.59999999999999</v>
      </c>
      <c r="M58" s="49">
        <f>IF(AND(ISNUMBER(K58),ISNUMBER(L58)),K58-L58,"")</f>
        <v/>
      </c>
      <c r="N58" s="48" t="n">
        <v>232</v>
      </c>
      <c r="O58" s="26" t="n"/>
      <c r="P58" s="49">
        <f>IF(AND(ISNUMBER(N58),ISNUMBER(O58),N58&gt;0),(O58-N58)/N58*100,"")</f>
        <v/>
      </c>
      <c r="Q58" s="22" t="inlineStr">
        <is>
          <t>Book Built</t>
        </is>
      </c>
      <c r="R58" s="22" t="inlineStr">
        <is>
          <t>https://www.chittorgarh.com/ipo_review/jain-resource-recycling-ipo/4751/</t>
        </is>
      </c>
      <c r="S58" s="23" t="n"/>
      <c r="T58" s="22" t="inlineStr">
        <is>
          <t>Price band ₹220-232; Bidding: Sep 24-26, 2025 | Pre 88.01% / current 73.6%</t>
        </is>
      </c>
      <c r="U58" s="42" t="inlineStr">
        <is>
          <t>Inferred</t>
        </is>
      </c>
      <c r="V58" s="41" t="inlineStr">
        <is>
          <t>Verified</t>
        </is>
      </c>
      <c r="W58" s="45" t="inlineStr">
        <is>
          <t>Unverified</t>
        </is>
      </c>
    </row>
    <row r="59" ht="15" customHeight="1" s="19">
      <c r="A59" s="21" t="n">
        <v>58</v>
      </c>
      <c r="B59" s="22" t="inlineStr">
        <is>
          <t>Epack Prefab Technologies</t>
        </is>
      </c>
      <c r="C59" s="22" t="inlineStr">
        <is>
          <t>EPACK</t>
        </is>
      </c>
      <c r="D59" s="47" t="n">
        <v>45931</v>
      </c>
      <c r="E59" s="22" t="inlineStr">
        <is>
          <t>Construction/Prefab</t>
        </is>
      </c>
      <c r="F59" s="48" t="n">
        <v>504</v>
      </c>
      <c r="G59" s="48" t="n">
        <v>504</v>
      </c>
      <c r="H59" s="48" t="n">
        <v>0</v>
      </c>
      <c r="I59" s="49">
        <f>IF(AND(ISNUMBER(H59),ISNUMBER(F59),F59&gt;0),H59/F59*100,"")</f>
        <v/>
      </c>
      <c r="J59" s="24" t="n"/>
      <c r="K59" s="49" t="n"/>
      <c r="L59" s="49" t="n"/>
      <c r="M59" s="49">
        <f>IF(AND(ISNUMBER(K59),ISNUMBER(L59)),K59-L59,"")</f>
        <v/>
      </c>
      <c r="N59" s="48" t="n">
        <v>204</v>
      </c>
      <c r="O59" s="26" t="n"/>
      <c r="P59" s="49">
        <f>IF(AND(ISNUMBER(N59),ISNUMBER(O59),N59&gt;0),(O59-N59)/N59*100,"")</f>
        <v/>
      </c>
      <c r="Q59" s="22" t="inlineStr">
        <is>
          <t>Book Built</t>
        </is>
      </c>
      <c r="R59" s="22" t="inlineStr">
        <is>
          <t>https://www.chittorgarh.com/ipo/epack-prefab-technologies-ipo/2023/</t>
        </is>
      </c>
      <c r="S59" s="23" t="n"/>
      <c r="T59" s="22" t="inlineStr">
        <is>
          <t>Prefab construction solutions provider. IPO dated 24-26 Sep 2025.</t>
        </is>
      </c>
      <c r="U59" s="46" t="inlineStr">
        <is>
          <t>Unverified</t>
        </is>
      </c>
      <c r="V59" s="41" t="inlineStr">
        <is>
          <t>Verified</t>
        </is>
      </c>
      <c r="W59" s="45" t="inlineStr">
        <is>
          <t>Unverified</t>
        </is>
      </c>
    </row>
    <row r="60" ht="15" customHeight="1" s="19">
      <c r="A60" s="21" t="n">
        <v>59</v>
      </c>
      <c r="B60" s="22" t="inlineStr">
        <is>
          <t>BMW Ventures</t>
        </is>
      </c>
      <c r="C60" s="22" t="inlineStr">
        <is>
          <t>BMWVENTURES</t>
        </is>
      </c>
      <c r="D60" s="47" t="n">
        <v>45931</v>
      </c>
      <c r="E60" s="22" t="inlineStr">
        <is>
          <t>Ventures/Holdings</t>
        </is>
      </c>
      <c r="F60" s="24" t="n"/>
      <c r="G60" s="24" t="n"/>
      <c r="H60" s="24" t="n"/>
      <c r="I60" s="49">
        <f>IF(AND(ISNUMBER(H60),ISNUMBER(F60),F60&gt;0),H60/F60*100,"")</f>
        <v/>
      </c>
      <c r="J60" s="24" t="n"/>
      <c r="K60" s="49" t="n"/>
      <c r="L60" s="49" t="n"/>
      <c r="M60" s="49">
        <f>IF(AND(ISNUMBER(K60),ISNUMBER(L60)),K60-L60,"")</f>
        <v/>
      </c>
      <c r="N60" s="48" t="n">
        <v>99</v>
      </c>
      <c r="O60" s="26" t="n"/>
      <c r="P60" s="49">
        <f>IF(AND(ISNUMBER(N60),ISNUMBER(O60),N60&gt;0),(O60-N60)/N60*100,"")</f>
        <v/>
      </c>
      <c r="Q60" s="22" t="inlineStr">
        <is>
          <t>Book Built</t>
        </is>
      </c>
      <c r="R60" s="22" t="inlineStr">
        <is>
          <t>https://www.chittorgarh.com/ipo/bmw-ventures-ipo/2212/</t>
        </is>
      </c>
      <c r="S60" s="23" t="n"/>
      <c r="T60" s="22" t="inlineStr">
        <is>
          <t>Ventures company. IPO dated 24-26 Sep 2025. Listing loss -21.21%.</t>
        </is>
      </c>
      <c r="U60" s="46" t="inlineStr">
        <is>
          <t>Unverified</t>
        </is>
      </c>
      <c r="V60" s="45" t="inlineStr">
        <is>
          <t>Unverified</t>
        </is>
      </c>
      <c r="W60" s="45" t="inlineStr">
        <is>
          <t>Unverified</t>
        </is>
      </c>
    </row>
    <row r="61" ht="15" customHeight="1" s="19">
      <c r="A61" s="21" t="n">
        <v>60</v>
      </c>
      <c r="B61" s="22" t="inlineStr">
        <is>
          <t>Pace Digitek</t>
        </is>
      </c>
      <c r="C61" s="22" t="inlineStr">
        <is>
          <t>PACE</t>
        </is>
      </c>
      <c r="D61" s="47" t="n">
        <v>45936</v>
      </c>
      <c r="E61" s="22" t="inlineStr">
        <is>
          <t>Technology/Digital</t>
        </is>
      </c>
      <c r="F61" s="24" t="n"/>
      <c r="G61" s="24" t="n"/>
      <c r="H61" s="24" t="n"/>
      <c r="I61" s="49">
        <f>IF(AND(ISNUMBER(H61),ISNUMBER(F61),F61&gt;0),H61/F61*100,"")</f>
        <v/>
      </c>
      <c r="J61" s="24" t="n"/>
      <c r="K61" s="49" t="n"/>
      <c r="L61" s="49" t="n"/>
      <c r="M61" s="49">
        <f>IF(AND(ISNUMBER(K61),ISNUMBER(L61)),K61-L61,"")</f>
        <v/>
      </c>
      <c r="N61" s="26" t="n"/>
      <c r="O61" s="50" t="n">
        <v>170.76</v>
      </c>
      <c r="P61" s="49">
        <f>IF(AND(ISNUMBER(N61),ISNUMBER(O61),N61&gt;0),(O61-N61)/N61*100,"")</f>
        <v/>
      </c>
      <c r="Q61" s="22" t="inlineStr">
        <is>
          <t>Book Built</t>
        </is>
      </c>
      <c r="R61" s="22" t="inlineStr">
        <is>
          <t>https://www.chittorgarh.com/ipo/pace-digitek-ipo/2306/</t>
        </is>
      </c>
      <c r="S61" s="47" t="n">
        <v>46142</v>
      </c>
      <c r="T61" s="22" t="inlineStr">
        <is>
          <t>Digital technology company. IPO dated 26-30 Sep 2025.</t>
        </is>
      </c>
      <c r="U61" s="45" t="inlineStr">
        <is>
          <t>Unverified</t>
        </is>
      </c>
      <c r="V61" s="45" t="inlineStr">
        <is>
          <t>Unverified</t>
        </is>
      </c>
      <c r="W61" s="42" t="inlineStr">
        <is>
          <t>Single-source</t>
        </is>
      </c>
    </row>
    <row r="62" ht="15" customHeight="1" s="19">
      <c r="A62" s="21" t="n">
        <v>61</v>
      </c>
      <c r="B62" s="22" t="inlineStr">
        <is>
          <t>Glottis</t>
        </is>
      </c>
      <c r="C62" s="22" t="inlineStr">
        <is>
          <t>GLOTTIS</t>
        </is>
      </c>
      <c r="D62" s="47" t="n">
        <v>45937</v>
      </c>
      <c r="E62" s="22" t="inlineStr">
        <is>
          <t>Logistics</t>
        </is>
      </c>
      <c r="F62" s="24" t="n"/>
      <c r="G62" s="24" t="n"/>
      <c r="H62" s="24" t="n"/>
      <c r="I62" s="49">
        <f>IF(AND(ISNUMBER(H62),ISNUMBER(F62),F62&gt;0),H62/F62*100,"")</f>
        <v/>
      </c>
      <c r="J62" s="24" t="n"/>
      <c r="K62" s="49" t="n"/>
      <c r="L62" s="49" t="n"/>
      <c r="M62" s="49">
        <f>IF(AND(ISNUMBER(K62),ISNUMBER(L62)),K62-L62,"")</f>
        <v/>
      </c>
      <c r="N62" s="26" t="n"/>
      <c r="O62" s="50" t="n">
        <v>58.91</v>
      </c>
      <c r="P62" s="49">
        <f>IF(AND(ISNUMBER(N62),ISNUMBER(O62),N62&gt;0),(O62-N62)/N62*100,"")</f>
        <v/>
      </c>
      <c r="Q62" s="22" t="inlineStr">
        <is>
          <t>Book Built</t>
        </is>
      </c>
      <c r="R62" s="22" t="inlineStr">
        <is>
          <t>https://www.chittorgarh.com/ipo/glottis-ipo/1998/</t>
        </is>
      </c>
      <c r="S62" s="47" t="n">
        <v>46142</v>
      </c>
      <c r="T62" s="22" t="inlineStr">
        <is>
          <t>Logistics solutions company with ocean, air, road multimodal capabilities. IPO dated 29 Sep-01 Oct 2025.</t>
        </is>
      </c>
      <c r="U62" s="46" t="inlineStr">
        <is>
          <t>Unverified</t>
        </is>
      </c>
      <c r="V62" s="45" t="inlineStr">
        <is>
          <t>Unverified</t>
        </is>
      </c>
      <c r="W62" s="42" t="inlineStr">
        <is>
          <t>Single-source</t>
        </is>
      </c>
    </row>
    <row r="63" ht="15" customHeight="1" s="19">
      <c r="A63" s="21" t="n">
        <v>62</v>
      </c>
      <c r="B63" s="22" t="inlineStr">
        <is>
          <t>Fabtech Technologies</t>
        </is>
      </c>
      <c r="C63" s="22" t="inlineStr">
        <is>
          <t>FABTECH</t>
        </is>
      </c>
      <c r="D63" s="47" t="n">
        <v>45937</v>
      </c>
      <c r="E63" s="22" t="inlineStr">
        <is>
          <t>Engineering/Pharma Equipment</t>
        </is>
      </c>
      <c r="F63" s="48" t="n">
        <v>230.35</v>
      </c>
      <c r="G63" s="48" t="n">
        <v>230.35</v>
      </c>
      <c r="H63" s="48" t="n">
        <v>0</v>
      </c>
      <c r="I63" s="49">
        <f>IF(AND(ISNUMBER(H63),ISNUMBER(F63),F63&gt;0),H63/F63*100,"")</f>
        <v/>
      </c>
      <c r="J63" s="24" t="n"/>
      <c r="K63" s="49" t="n"/>
      <c r="L63" s="49" t="n"/>
      <c r="M63" s="49">
        <f>IF(AND(ISNUMBER(K63),ISNUMBER(L63)),K63-L63,"")</f>
        <v/>
      </c>
      <c r="N63" s="48" t="n">
        <v>186</v>
      </c>
      <c r="O63" s="50" t="n">
        <v>158.21</v>
      </c>
      <c r="P63" s="49">
        <f>IF(AND(ISNUMBER(N63),ISNUMBER(O63),N63&gt;0),(O63-N63)/N63*100,"")</f>
        <v/>
      </c>
      <c r="Q63" s="22" t="inlineStr">
        <is>
          <t>Book Built</t>
        </is>
      </c>
      <c r="R63" s="22" t="inlineStr">
        <is>
          <t>https://www.chittorgarh.com/ipo/fabtech-technologies-ipo/2624/</t>
        </is>
      </c>
      <c r="S63" s="47" t="n">
        <v>46131</v>
      </c>
      <c r="T63" s="22" t="inlineStr">
        <is>
          <t>Pharmaceutical and cleanroom solutions provider. IPO dated 29 Sep-01 Oct 2025.</t>
        </is>
      </c>
      <c r="U63" s="45" t="inlineStr">
        <is>
          <t>Unverified</t>
        </is>
      </c>
      <c r="V63" s="41" t="inlineStr">
        <is>
          <t>Verified</t>
        </is>
      </c>
      <c r="W63" s="42" t="inlineStr">
        <is>
          <t>Single-source</t>
        </is>
      </c>
    </row>
    <row r="64" ht="15" customHeight="1" s="19">
      <c r="A64" s="21" t="n">
        <v>63</v>
      </c>
      <c r="B64" s="22" t="inlineStr">
        <is>
          <t>Advance Agrolife</t>
        </is>
      </c>
      <c r="C64" s="22" t="inlineStr">
        <is>
          <t>ADVAGRO</t>
        </is>
      </c>
      <c r="D64" s="47" t="n">
        <v>45938</v>
      </c>
      <c r="E64" s="22" t="inlineStr">
        <is>
          <t>Agrochemicals</t>
        </is>
      </c>
      <c r="F64" s="24" t="n"/>
      <c r="G64" s="24" t="n"/>
      <c r="H64" s="24" t="n"/>
      <c r="I64" s="49">
        <f>IF(AND(ISNUMBER(H64),ISNUMBER(F64),F64&gt;0),H64/F64*100,"")</f>
        <v/>
      </c>
      <c r="J64" s="24" t="n"/>
      <c r="K64" s="49" t="n"/>
      <c r="L64" s="49" t="n"/>
      <c r="M64" s="49">
        <f>IF(AND(ISNUMBER(K64),ISNUMBER(L64)),K64-L64,"")</f>
        <v/>
      </c>
      <c r="N64" s="48" t="n">
        <v>100</v>
      </c>
      <c r="O64" s="50" t="n">
        <v>96.28</v>
      </c>
      <c r="P64" s="49">
        <f>IF(AND(ISNUMBER(N64),ISNUMBER(O64),N64&gt;0),(O64-N64)/N64*100,"")</f>
        <v/>
      </c>
      <c r="Q64" s="22" t="inlineStr">
        <is>
          <t>Book Built</t>
        </is>
      </c>
      <c r="R64" s="22" t="inlineStr">
        <is>
          <t>https://www.chittorgarh.com/ipo/advance-agrolife-ipo/2290/</t>
        </is>
      </c>
      <c r="S64" s="47" t="n">
        <v>46114</v>
      </c>
      <c r="T64" s="22" t="inlineStr">
        <is>
          <t>Agrochemicals company. IPO dated 30 Sep-03 Oct 2025.</t>
        </is>
      </c>
      <c r="U64" s="46" t="inlineStr">
        <is>
          <t>Unverified</t>
        </is>
      </c>
      <c r="V64" s="45" t="inlineStr">
        <is>
          <t>Unverified</t>
        </is>
      </c>
      <c r="W64" s="42" t="inlineStr">
        <is>
          <t>Single-source</t>
        </is>
      </c>
    </row>
    <row r="65" ht="15" customHeight="1" s="19">
      <c r="A65" s="21" t="n">
        <v>64</v>
      </c>
      <c r="B65" s="22" t="inlineStr">
        <is>
          <t>WeWork India Management</t>
        </is>
      </c>
      <c r="C65" s="22" t="inlineStr">
        <is>
          <t>WEWORK</t>
        </is>
      </c>
      <c r="D65" s="47" t="n">
        <v>45940</v>
      </c>
      <c r="E65" s="22" t="inlineStr">
        <is>
          <t>Real Estate</t>
        </is>
      </c>
      <c r="F65" s="48" t="n">
        <v>3000</v>
      </c>
      <c r="G65" s="48" t="n">
        <v>0</v>
      </c>
      <c r="H65" s="48" t="n">
        <v>3000</v>
      </c>
      <c r="I65" s="49">
        <f>IF(AND(ISNUMBER(H65),ISNUMBER(F65),F65&gt;0),H65/F65*100,"")</f>
        <v/>
      </c>
      <c r="J65" s="24" t="n"/>
      <c r="K65" s="51" t="n">
        <v>94.68000000000001</v>
      </c>
      <c r="L65" s="51" t="n">
        <v>49.8</v>
      </c>
      <c r="M65" s="49">
        <f>IF(AND(ISNUMBER(K65),ISNUMBER(L65)),K65-L65,"")</f>
        <v/>
      </c>
      <c r="N65" s="48" t="n">
        <v>648</v>
      </c>
      <c r="O65" s="50" t="n">
        <v>554.75</v>
      </c>
      <c r="P65" s="49">
        <f>IF(AND(ISNUMBER(N65),ISNUMBER(O65),N65&gt;0),(O65-N65)/N65*100,"")</f>
        <v/>
      </c>
      <c r="Q65" s="22" t="inlineStr">
        <is>
          <t>Book Built</t>
        </is>
      </c>
      <c r="R65" s="22" t="inlineStr">
        <is>
          <t>https://www.chittorgarh.com/ipo/wework-india-management-ipo/2014/</t>
        </is>
      </c>
      <c r="S65" s="47" t="n">
        <v>46146</v>
      </c>
      <c r="T65" s="22" t="inlineStr">
        <is>
          <t>100% OFS; Price band ₹615-648; Bidding: Oct 3-7, 2025; Subscribed 1.15x | Pre 94.68% (Embassy 72.40+1Ariel 22.28); post Embassy alone 49.8%</t>
        </is>
      </c>
      <c r="U65" s="44" t="inlineStr">
        <is>
          <t>Inferred</t>
        </is>
      </c>
      <c r="V65" s="41" t="inlineStr">
        <is>
          <t>Verified</t>
        </is>
      </c>
      <c r="W65" s="42" t="inlineStr">
        <is>
          <t>Single-source</t>
        </is>
      </c>
    </row>
    <row r="66" ht="15" customHeight="1" s="19">
      <c r="A66" s="21" t="n">
        <v>65</v>
      </c>
      <c r="B66" s="22" t="inlineStr">
        <is>
          <t>Tata Capital</t>
        </is>
      </c>
      <c r="C66" s="22" t="inlineStr">
        <is>
          <t>TATACAP</t>
        </is>
      </c>
      <c r="D66" s="47" t="n">
        <v>45943</v>
      </c>
      <c r="E66" s="22" t="inlineStr">
        <is>
          <t>Financials</t>
        </is>
      </c>
      <c r="F66" s="48" t="n">
        <v>15511.87</v>
      </c>
      <c r="G66" s="48" t="n">
        <v>6846</v>
      </c>
      <c r="H66" s="48" t="n">
        <v>8665.870000000001</v>
      </c>
      <c r="I66" s="49">
        <f>IF(AND(ISNUMBER(H66),ISNUMBER(F66),F66&gt;0),H66/F66*100,"")</f>
        <v/>
      </c>
      <c r="J66" s="24" t="n"/>
      <c r="K66" s="51" t="n">
        <v>95.59999999999999</v>
      </c>
      <c r="L66" s="51" t="n">
        <v>85</v>
      </c>
      <c r="M66" s="49">
        <f>IF(AND(ISNUMBER(K66),ISNUMBER(L66)),K66-L66,"")</f>
        <v/>
      </c>
      <c r="N66" s="48" t="n">
        <v>326</v>
      </c>
      <c r="O66" s="50" t="n">
        <v>333.15</v>
      </c>
      <c r="P66" s="49">
        <f>IF(AND(ISNUMBER(N66),ISNUMBER(O66),N66&gt;0),(O66-N66)/N66*100,"")</f>
        <v/>
      </c>
      <c r="Q66" s="22" t="inlineStr">
        <is>
          <t>Book Built</t>
        </is>
      </c>
      <c r="R66" s="22" t="inlineStr">
        <is>
          <t>https://www.chittorgarh.com/ipo/tata-capital-ipo/2317/</t>
        </is>
      </c>
      <c r="S66" s="47" t="n">
        <v>46142</v>
      </c>
      <c r="T66" s="22" t="inlineStr">
        <is>
          <t>India's largest NBFC IPO; Price band ₹310-326; Bidding: Oct 6-8, 2025</t>
        </is>
      </c>
      <c r="U66" s="42" t="inlineStr">
        <is>
          <t>Single-source</t>
        </is>
      </c>
      <c r="V66" s="41" t="inlineStr">
        <is>
          <t>Verified</t>
        </is>
      </c>
      <c r="W66" s="42" t="inlineStr">
        <is>
          <t>Single-source</t>
        </is>
      </c>
    </row>
    <row r="67" ht="15" customHeight="1" s="19">
      <c r="A67" s="21" t="n">
        <v>66</v>
      </c>
      <c r="B67" s="22" t="inlineStr">
        <is>
          <t>LG Electronics India</t>
        </is>
      </c>
      <c r="C67" s="22" t="inlineStr">
        <is>
          <t>LGEINDIA</t>
        </is>
      </c>
      <c r="D67" s="47" t="n">
        <v>45944</v>
      </c>
      <c r="E67" s="22" t="inlineStr">
        <is>
          <t>Consumer</t>
        </is>
      </c>
      <c r="F67" s="48" t="n">
        <v>11607.01</v>
      </c>
      <c r="G67" s="48" t="n">
        <v>0</v>
      </c>
      <c r="H67" s="48" t="n">
        <v>11607.01</v>
      </c>
      <c r="I67" s="49">
        <f>IF(AND(ISNUMBER(H67),ISNUMBER(F67),F67&gt;0),H67/F67*100,"")</f>
        <v/>
      </c>
      <c r="J67" s="24" t="n"/>
      <c r="K67" s="49" t="n">
        <v>100</v>
      </c>
      <c r="L67" s="49" t="n">
        <v>85</v>
      </c>
      <c r="M67" s="49">
        <f>IF(AND(ISNUMBER(K67),ISNUMBER(L67)),K67-L67,"")</f>
        <v/>
      </c>
      <c r="N67" s="48" t="n">
        <v>1140</v>
      </c>
      <c r="O67" s="50" t="n">
        <v>1567.8</v>
      </c>
      <c r="P67" s="49">
        <f>IF(AND(ISNUMBER(N67),ISNUMBER(O67),N67&gt;0),(O67-N67)/N67*100,"")</f>
        <v/>
      </c>
      <c r="Q67" s="22" t="inlineStr">
        <is>
          <t>Book Built</t>
        </is>
      </c>
      <c r="R67" s="22" t="inlineStr">
        <is>
          <t>https://www.chittorgarh.com/ipo/lg-electronics-india-ipo/2064/</t>
        </is>
      </c>
      <c r="S67" s="47" t="n">
        <v>46148</v>
      </c>
      <c r="T67" s="22" t="inlineStr">
        <is>
          <t>100% OFS by LG Electronics Inc; Price band ₹1080-1140; Bidding: Oct 7-9, 2025; Oversubscribed 54x</t>
        </is>
      </c>
      <c r="U67" s="41" t="inlineStr">
        <is>
          <t>Verified</t>
        </is>
      </c>
      <c r="V67" s="41" t="inlineStr">
        <is>
          <t>Verified</t>
        </is>
      </c>
      <c r="W67" s="42" t="inlineStr">
        <is>
          <t>Single-source</t>
        </is>
      </c>
    </row>
    <row r="68" ht="15" customHeight="1" s="19">
      <c r="A68" s="21" t="n">
        <v>67</v>
      </c>
      <c r="B68" s="22" t="inlineStr">
        <is>
          <t>Rubicon Research</t>
        </is>
      </c>
      <c r="C68" s="22" t="inlineStr">
        <is>
          <t>RUBICON</t>
        </is>
      </c>
      <c r="D68" s="47" t="n">
        <v>45946</v>
      </c>
      <c r="E68" s="22" t="inlineStr">
        <is>
          <t>Pharmaceuticals/Research</t>
        </is>
      </c>
      <c r="F68" s="48" t="n">
        <v>1377.5</v>
      </c>
      <c r="G68" s="48" t="n">
        <v>1377.5</v>
      </c>
      <c r="H68" s="48" t="n">
        <v>0</v>
      </c>
      <c r="I68" s="49">
        <f>IF(AND(ISNUMBER(H68),ISNUMBER(F68),F68&gt;0),H68/F68*100,"")</f>
        <v/>
      </c>
      <c r="J68" s="24" t="n"/>
      <c r="K68" s="49" t="n">
        <v>77.97</v>
      </c>
      <c r="L68" s="49" t="n">
        <v>62.1</v>
      </c>
      <c r="M68" s="49">
        <f>IF(AND(ISNUMBER(K68),ISNUMBER(L68)),K68-L68,"")</f>
        <v/>
      </c>
      <c r="N68" s="48" t="n">
        <v>485</v>
      </c>
      <c r="O68" s="50" t="n">
        <v>1002</v>
      </c>
      <c r="P68" s="49">
        <f>IF(AND(ISNUMBER(N68),ISNUMBER(O68),N68&gt;0),(O68-N68)/N68*100,"")</f>
        <v/>
      </c>
      <c r="Q68" s="22" t="inlineStr">
        <is>
          <t>Book Built</t>
        </is>
      </c>
      <c r="R68" s="22" t="inlineStr">
        <is>
          <t>https://www.chittorgarh.com/ipo/rubicon-research-ipo/2254/</t>
        </is>
      </c>
      <c r="S68" s="47" t="n">
        <v>46148</v>
      </c>
      <c r="T68" s="22" t="inlineStr">
        <is>
          <t>Pharmaceutical research company. IPO dated 09-13 Oct 2025. 104x subscribed. | Promoter pre 77.97% / post 62.10%</t>
        </is>
      </c>
      <c r="U68" s="41" t="inlineStr">
        <is>
          <t>Verified</t>
        </is>
      </c>
      <c r="V68" s="41" t="inlineStr">
        <is>
          <t>Verified</t>
        </is>
      </c>
      <c r="W68" s="42" t="inlineStr">
        <is>
          <t>Single-source</t>
        </is>
      </c>
    </row>
    <row r="69" ht="15" customHeight="1" s="19">
      <c r="A69" s="21" t="n">
        <v>68</v>
      </c>
      <c r="B69" s="22" t="inlineStr">
        <is>
          <t>Orkla India</t>
        </is>
      </c>
      <c r="C69" s="22" t="inlineStr">
        <is>
          <t>ORKLA</t>
        </is>
      </c>
      <c r="D69" s="47" t="n">
        <v>45967</v>
      </c>
      <c r="E69" s="22" t="inlineStr">
        <is>
          <t>Food Products</t>
        </is>
      </c>
      <c r="F69" s="48" t="n">
        <v>1668</v>
      </c>
      <c r="G69" s="48" t="n">
        <v>1668</v>
      </c>
      <c r="H69" s="48" t="n">
        <v>0</v>
      </c>
      <c r="I69" s="49">
        <f>IF(AND(ISNUMBER(H69),ISNUMBER(F69),F69&gt;0),H69/F69*100,"")</f>
        <v/>
      </c>
      <c r="J69" s="24" t="n"/>
      <c r="K69" s="49" t="n">
        <v>90.01000000000001</v>
      </c>
      <c r="L69" s="49" t="n">
        <v>75</v>
      </c>
      <c r="M69" s="49">
        <f>IF(AND(ISNUMBER(K69),ISNUMBER(L69)),K69-L69,"")</f>
        <v/>
      </c>
      <c r="N69" s="48" t="n">
        <v>730</v>
      </c>
      <c r="O69" s="50" t="n">
        <v>713.65</v>
      </c>
      <c r="P69" s="49">
        <f>IF(AND(ISNUMBER(N69),ISNUMBER(O69),N69&gt;0),(O69-N69)/N69*100,"")</f>
        <v/>
      </c>
      <c r="Q69" s="22" t="inlineStr">
        <is>
          <t>Book Built</t>
        </is>
      </c>
      <c r="R69" s="22" t="inlineStr">
        <is>
          <t>https://www.chittorgarh.com/ipo/orkla-india-ipo/2470/</t>
        </is>
      </c>
      <c r="S69" s="47" t="n">
        <v>46136</v>
      </c>
      <c r="T69" s="22" t="inlineStr">
        <is>
          <t>Food company with diverse product portfolio. IPO dated 29-31 Oct 2025. Incorporated 1996. | Promoter pre 90.01% / post 75% (mandated SEBI alignment)</t>
        </is>
      </c>
      <c r="U69" s="41" t="inlineStr">
        <is>
          <t>Verified</t>
        </is>
      </c>
      <c r="V69" s="41" t="inlineStr">
        <is>
          <t>Verified</t>
        </is>
      </c>
      <c r="W69" s="42" t="inlineStr">
        <is>
          <t>Single-source</t>
        </is>
      </c>
    </row>
    <row r="70">
      <c r="A70" s="18" t="n">
        <v>69</v>
      </c>
      <c r="B70" s="18" t="inlineStr">
        <is>
          <t>Studds Accessories</t>
        </is>
      </c>
      <c r="C70" s="18" t="inlineStr">
        <is>
          <t>STUDDS</t>
        </is>
      </c>
      <c r="D70" s="52" t="n">
        <v>45968</v>
      </c>
      <c r="E70" s="18" t="inlineStr">
        <is>
          <t>Helmets/Accessories</t>
        </is>
      </c>
      <c r="F70" s="53" t="n">
        <v>455.49</v>
      </c>
      <c r="G70" s="54" t="n">
        <v>455.49</v>
      </c>
      <c r="H70" s="54" t="n">
        <v>0</v>
      </c>
      <c r="I70" s="55">
        <f>IF(AND(ISNUMBER(H70),ISNUMBER(F70),F70&gt;0),H70/F70*100,"")</f>
        <v/>
      </c>
      <c r="K70" s="56" t="n"/>
      <c r="L70" s="56" t="n"/>
      <c r="M70" s="55">
        <f>IF(AND(ISNUMBER(K70),ISNUMBER(L70)),K70-L70,"")</f>
        <v/>
      </c>
      <c r="N70" s="53" t="n">
        <v>585</v>
      </c>
      <c r="O70" s="57" t="n">
        <v>452</v>
      </c>
      <c r="P70" s="55">
        <f>IF(AND(ISNUMBER(N70),ISNUMBER(O70),N70&gt;0),(O70-N70)/N70*100,"")</f>
        <v/>
      </c>
      <c r="Q70" s="18" t="inlineStr">
        <is>
          <t>Book Built</t>
        </is>
      </c>
      <c r="R70" s="18" t="inlineStr">
        <is>
          <t>https://www.chittorgarh.com/ipo/studds-accessories-ipo/2259/</t>
        </is>
      </c>
      <c r="S70" s="52" t="n">
        <v>46122</v>
      </c>
      <c r="T70" s="18" t="inlineStr">
        <is>
          <t>Helmet manufacturer and accessories. IPO dated 30 Oct-03 Nov 2025.</t>
        </is>
      </c>
      <c r="U70" s="46" t="inlineStr">
        <is>
          <t>Unverified</t>
        </is>
      </c>
      <c r="V70" s="41" t="inlineStr">
        <is>
          <t>Verified</t>
        </is>
      </c>
      <c r="W70" s="42" t="inlineStr">
        <is>
          <t>Single-source</t>
        </is>
      </c>
    </row>
    <row r="71">
      <c r="A71" s="18" t="n">
        <v>70</v>
      </c>
      <c r="B71" s="18" t="inlineStr">
        <is>
          <t>Lenskart Solutions</t>
        </is>
      </c>
      <c r="C71" s="18" t="inlineStr">
        <is>
          <t>LENSKART</t>
        </is>
      </c>
      <c r="D71" s="52" t="n">
        <v>45971</v>
      </c>
      <c r="E71" s="18" t="inlineStr">
        <is>
          <t>Eyewear/Retail</t>
        </is>
      </c>
      <c r="F71" s="53" t="n">
        <v>7278.02</v>
      </c>
      <c r="G71" s="53" t="n">
        <v>5000</v>
      </c>
      <c r="H71" s="53" t="n">
        <v>2278.02</v>
      </c>
      <c r="I71" s="55">
        <f>IF(AND(ISNUMBER(H71),ISNUMBER(F71),F71&gt;0),H71/F71*100,"")</f>
        <v/>
      </c>
      <c r="K71" s="55" t="n">
        <v>19.85</v>
      </c>
      <c r="L71" s="55" t="n">
        <v>17.52</v>
      </c>
      <c r="M71" s="55">
        <f>IF(AND(ISNUMBER(K71),ISNUMBER(L71)),K71-L71,"")</f>
        <v/>
      </c>
      <c r="N71" s="53" t="n">
        <v>402</v>
      </c>
      <c r="O71" s="57" t="n">
        <v>508.65</v>
      </c>
      <c r="P71" s="55">
        <f>IF(AND(ISNUMBER(N71),ISNUMBER(O71),N71&gt;0),(O71-N71)/N71*100,"")</f>
        <v/>
      </c>
      <c r="Q71" s="18" t="inlineStr">
        <is>
          <t>Book Built</t>
        </is>
      </c>
      <c r="R71" s="18" t="inlineStr">
        <is>
          <t>https://www.chittorgarh.com/ipo/lenskart-solutions-ipo/2551/</t>
        </is>
      </c>
      <c r="S71" s="52" t="n">
        <v>46147</v>
      </c>
      <c r="T71" s="18" t="inlineStr">
        <is>
          <t>Tech-driven eyewear company, largest seller of prescription eyeglasses by volume in FY25. 28.26x oversubscribed. | Promoter pre 19.85% / post 17.52%</t>
        </is>
      </c>
      <c r="U71" s="40" t="inlineStr">
        <is>
          <t>Verified</t>
        </is>
      </c>
      <c r="V71" s="41" t="inlineStr">
        <is>
          <t>Verified</t>
        </is>
      </c>
      <c r="W71" s="42" t="inlineStr">
        <is>
          <t>Single-source</t>
        </is>
      </c>
    </row>
    <row r="72">
      <c r="A72" s="18" t="n">
        <v>71</v>
      </c>
      <c r="B72" s="18" t="inlineStr">
        <is>
          <t>Groww</t>
        </is>
      </c>
      <c r="C72" s="18" t="inlineStr">
        <is>
          <t>GROWW</t>
        </is>
      </c>
      <c r="D72" s="52" t="n">
        <v>45973</v>
      </c>
      <c r="E72" s="18" t="inlineStr">
        <is>
          <t>Fintech</t>
        </is>
      </c>
      <c r="F72" s="53" t="n">
        <v>6632.3</v>
      </c>
      <c r="G72" s="53" t="n">
        <v>1060</v>
      </c>
      <c r="H72" s="53" t="n">
        <v>5572.3</v>
      </c>
      <c r="I72" s="55">
        <f>IF(AND(ISNUMBER(H72),ISNUMBER(F72),F72&gt;0),H72/F72*100,"")</f>
        <v/>
      </c>
      <c r="K72" s="56" t="n"/>
      <c r="L72" s="56" t="n"/>
      <c r="M72" s="55">
        <f>IF(AND(ISNUMBER(K72),ISNUMBER(L72)),K72-L72,"")</f>
        <v/>
      </c>
      <c r="N72" s="53" t="n">
        <v>112</v>
      </c>
      <c r="O72" s="57" t="n">
        <v>211.55</v>
      </c>
      <c r="P72" s="55">
        <f>IF(AND(ISNUMBER(N72),ISNUMBER(O72),N72&gt;0),(O72-N72)/N72*100,"")</f>
        <v/>
      </c>
      <c r="Q72" s="18" t="inlineStr">
        <is>
          <t>Book Built</t>
        </is>
      </c>
      <c r="R72" s="18" t="inlineStr">
        <is>
          <t>https://www.chittorgarh.com/ipo/groww-ipo/2453/</t>
        </is>
      </c>
      <c r="S72" s="52" t="n">
        <v>46148</v>
      </c>
      <c r="T72" s="18" t="inlineStr">
        <is>
          <t>Investment app and fintech platform. OFS heavy IPO.</t>
        </is>
      </c>
      <c r="U72" s="46" t="inlineStr">
        <is>
          <t>Unverified</t>
        </is>
      </c>
      <c r="V72" s="41" t="inlineStr">
        <is>
          <t>Verified</t>
        </is>
      </c>
      <c r="W72" s="42" t="inlineStr">
        <is>
          <t>Single-source</t>
        </is>
      </c>
    </row>
    <row r="73">
      <c r="A73" s="18" t="n">
        <v>72</v>
      </c>
      <c r="B73" s="18" t="inlineStr">
        <is>
          <t>Pine Labs</t>
        </is>
      </c>
      <c r="C73" s="18" t="inlineStr">
        <is>
          <t>PINELABS</t>
        </is>
      </c>
      <c r="D73" s="52" t="n">
        <v>45975</v>
      </c>
      <c r="E73" s="18" t="inlineStr">
        <is>
          <t>Payments/Fintech</t>
        </is>
      </c>
      <c r="F73" s="53" t="n">
        <v>3900.17</v>
      </c>
      <c r="G73" s="53" t="n">
        <v>2080.26</v>
      </c>
      <c r="H73" s="53" t="n">
        <v>1819.91</v>
      </c>
      <c r="I73" s="55">
        <f>IF(AND(ISNUMBER(H73),ISNUMBER(F73),F73&gt;0),H73/F73*100,"")</f>
        <v/>
      </c>
      <c r="K73" s="55" t="n"/>
      <c r="L73" s="55" t="n"/>
      <c r="M73" s="55">
        <f>IF(AND(ISNUMBER(K73),ISNUMBER(L73)),K73-L73,"")</f>
        <v/>
      </c>
      <c r="N73" s="53" t="n">
        <v>221</v>
      </c>
      <c r="O73" s="57" t="n">
        <v>194.83</v>
      </c>
      <c r="P73" s="55">
        <f>IF(AND(ISNUMBER(N73),ISNUMBER(O73),N73&gt;0),(O73-N73)/N73*100,"")</f>
        <v/>
      </c>
      <c r="Q73" s="18" t="inlineStr">
        <is>
          <t>Book Built</t>
        </is>
      </c>
      <c r="R73" s="18" t="inlineStr">
        <is>
          <t>https://www.chittorgarh.com/ipo/pine-labs-ipo/2487/</t>
        </is>
      </c>
      <c r="S73" s="52" t="n">
        <v>46141</v>
      </c>
      <c r="T73" s="18" t="inlineStr">
        <is>
          <t>Payments and fintech solutions provider. | No identifiable promoter — professionally managed</t>
        </is>
      </c>
      <c r="U73" s="40" t="inlineStr">
        <is>
          <t>Verified</t>
        </is>
      </c>
      <c r="V73" s="41" t="inlineStr">
        <is>
          <t>Verified</t>
        </is>
      </c>
      <c r="W73" s="42" t="inlineStr">
        <is>
          <t>Single-source</t>
        </is>
      </c>
    </row>
    <row r="74">
      <c r="A74" s="18" t="n">
        <v>73</v>
      </c>
      <c r="B74" s="18" t="inlineStr">
        <is>
          <t>PhysicsWallah</t>
        </is>
      </c>
      <c r="C74" s="18" t="inlineStr">
        <is>
          <t>PWLLA</t>
        </is>
      </c>
      <c r="D74" s="52" t="n">
        <v>45979</v>
      </c>
      <c r="E74" s="18" t="inlineStr">
        <is>
          <t>Edtech</t>
        </is>
      </c>
      <c r="F74" s="53" t="n">
        <v>3480</v>
      </c>
      <c r="G74" s="53" t="n">
        <v>3100</v>
      </c>
      <c r="H74" s="53" t="n">
        <v>380</v>
      </c>
      <c r="I74" s="55">
        <f>IF(AND(ISNUMBER(H74),ISNUMBER(F74),F74&gt;0),H74/F74*100,"")</f>
        <v/>
      </c>
      <c r="K74" s="58" t="n">
        <v>80.62</v>
      </c>
      <c r="L74" s="56" t="n"/>
      <c r="M74" s="55">
        <f>IF(AND(ISNUMBER(K74),ISNUMBER(L74)),K74-L74,"")</f>
        <v/>
      </c>
      <c r="N74" s="53" t="n">
        <v>109</v>
      </c>
      <c r="P74" s="55">
        <f>IF(AND(ISNUMBER(N74),ISNUMBER(O74),N74&gt;0),(O74-N74)/N74*100,"")</f>
        <v/>
      </c>
      <c r="Q74" s="18" t="inlineStr">
        <is>
          <t>Book Built</t>
        </is>
      </c>
      <c r="R74" s="18" t="inlineStr">
        <is>
          <t>https://www.chittorgarh.com/ipo/physicswallah-ipo/2266/</t>
        </is>
      </c>
      <c r="T74" s="18" t="inlineStr">
        <is>
          <t>Edtech unicorn; OFS ₹190 cr each by Alakh Pandey, Prateek Boob; Promoter pre 80.62%; Listing premium ~33%</t>
        </is>
      </c>
      <c r="U74" s="44" t="inlineStr">
        <is>
          <t>Single-source</t>
        </is>
      </c>
      <c r="V74" s="41" t="inlineStr">
        <is>
          <t>Verified</t>
        </is>
      </c>
      <c r="W74" s="45" t="inlineStr">
        <is>
          <t>Unverified</t>
        </is>
      </c>
    </row>
    <row r="75">
      <c r="A75" s="18" t="n">
        <v>74</v>
      </c>
      <c r="B75" s="18" t="inlineStr">
        <is>
          <t>Emmvee Photovoltaic Power</t>
        </is>
      </c>
      <c r="C75" s="18" t="inlineStr">
        <is>
          <t>EMMVEE</t>
        </is>
      </c>
      <c r="D75" s="52" t="n">
        <v>45979</v>
      </c>
      <c r="E75" s="18" t="inlineStr">
        <is>
          <t>Solar/Renewable Energy</t>
        </is>
      </c>
      <c r="F75" s="53" t="n">
        <v>2900</v>
      </c>
      <c r="G75" s="53" t="n">
        <v>2143.86</v>
      </c>
      <c r="H75" s="53" t="n">
        <v>756.14</v>
      </c>
      <c r="I75" s="55">
        <f>IF(AND(ISNUMBER(H75),ISNUMBER(F75),F75&gt;0),H75/F75*100,"")</f>
        <v/>
      </c>
      <c r="K75" s="55" t="n"/>
      <c r="L75" s="55" t="n"/>
      <c r="M75" s="55">
        <f>IF(AND(ISNUMBER(K75),ISNUMBER(L75)),K75-L75,"")</f>
        <v/>
      </c>
      <c r="N75" s="53" t="n">
        <v>217</v>
      </c>
      <c r="P75" s="55">
        <f>IF(AND(ISNUMBER(N75),ISNUMBER(O75),N75&gt;0),(O75-N75)/N75*100,"")</f>
        <v/>
      </c>
      <c r="Q75" s="18" t="inlineStr">
        <is>
          <t>Book Built</t>
        </is>
      </c>
      <c r="R75" s="18" t="inlineStr">
        <is>
          <t>https://www.chittorgarh.com/ipo/emmvee-photovoltaic-ipo/2518/</t>
        </is>
      </c>
      <c r="T75" s="18" t="inlineStr">
        <is>
          <t>Integrated solar PV module/cell manufacturer; Price band ₹206-217; Bidding Nov 11-13</t>
        </is>
      </c>
      <c r="U75" s="46" t="inlineStr">
        <is>
          <t>Unverified</t>
        </is>
      </c>
      <c r="V75" s="41" t="inlineStr">
        <is>
          <t>Verified</t>
        </is>
      </c>
      <c r="W75" s="45" t="inlineStr">
        <is>
          <t>Unverified</t>
        </is>
      </c>
    </row>
    <row r="76">
      <c r="A76" s="18" t="n">
        <v>75</v>
      </c>
      <c r="B76" s="18" t="inlineStr">
        <is>
          <t>Tenneco Clean Air India</t>
        </is>
      </c>
      <c r="C76" s="18" t="inlineStr">
        <is>
          <t>TENNECO</t>
        </is>
      </c>
      <c r="D76" s="52" t="n">
        <v>45980</v>
      </c>
      <c r="E76" s="18" t="inlineStr">
        <is>
          <t>Auto Components</t>
        </is>
      </c>
      <c r="F76" s="53" t="n">
        <v>3600</v>
      </c>
      <c r="G76" s="53" t="n">
        <v>0</v>
      </c>
      <c r="H76" s="53" t="n">
        <v>3600</v>
      </c>
      <c r="I76" s="55">
        <f>IF(AND(ISNUMBER(H76),ISNUMBER(F76),F76&gt;0),H76/F76*100,"")</f>
        <v/>
      </c>
      <c r="K76" s="55" t="n"/>
      <c r="L76" s="56" t="n"/>
      <c r="M76" s="55">
        <f>IF(AND(ISNUMBER(K76),ISNUMBER(L76)),K76-L76,"")</f>
        <v/>
      </c>
      <c r="N76" s="53" t="n">
        <v>397</v>
      </c>
      <c r="P76" s="55">
        <f>IF(AND(ISNUMBER(N76),ISNUMBER(O76),N76&gt;0),(O76-N76)/N76*100,"")</f>
        <v/>
      </c>
      <c r="Q76" s="18" t="inlineStr">
        <is>
          <t>Book Built</t>
        </is>
      </c>
      <c r="R76" s="18" t="inlineStr">
        <is>
          <t>https://www.chittorgarh.com/ipo/tenneco-clean-ipo/2509/</t>
        </is>
      </c>
      <c r="T76" s="18" t="inlineStr">
        <is>
          <t>100% OFS by Tenneco Mauritius Holdings; Auto emission control products; Bidding Nov 12-14</t>
        </is>
      </c>
      <c r="U76" s="46" t="inlineStr">
        <is>
          <t>Unverified</t>
        </is>
      </c>
      <c r="V76" s="41" t="inlineStr">
        <is>
          <t>Verified</t>
        </is>
      </c>
      <c r="W76" s="45" t="inlineStr">
        <is>
          <t>Unverified</t>
        </is>
      </c>
    </row>
    <row r="77">
      <c r="A77" s="18" t="n">
        <v>76</v>
      </c>
      <c r="B77" s="18" t="inlineStr">
        <is>
          <t>Fujiyama Power Systems</t>
        </is>
      </c>
      <c r="C77" s="18" t="inlineStr">
        <is>
          <t>FUJIYAMA</t>
        </is>
      </c>
      <c r="D77" s="52" t="n">
        <v>45981</v>
      </c>
      <c r="E77" s="18" t="inlineStr">
        <is>
          <t>Power/Renewable Energy</t>
        </is>
      </c>
      <c r="F77" s="53" t="n">
        <v>828</v>
      </c>
      <c r="G77" s="53" t="n">
        <v>600</v>
      </c>
      <c r="H77" s="53" t="n">
        <v>228</v>
      </c>
      <c r="I77" s="55">
        <f>IF(AND(ISNUMBER(H77),ISNUMBER(F77),F77&gt;0),H77/F77*100,"")</f>
        <v/>
      </c>
      <c r="K77" s="56" t="n"/>
      <c r="L77" s="56" t="n"/>
      <c r="M77" s="55">
        <f>IF(AND(ISNUMBER(K77),ISNUMBER(L77)),K77-L77,"")</f>
        <v/>
      </c>
      <c r="N77" s="53" t="n">
        <v>228</v>
      </c>
      <c r="P77" s="55">
        <f>IF(AND(ISNUMBER(N77),ISNUMBER(O77),N77&gt;0),(O77-N77)/N77*100,"")</f>
        <v/>
      </c>
      <c r="Q77" s="18" t="inlineStr">
        <is>
          <t>Book Built</t>
        </is>
      </c>
      <c r="R77" s="18" t="inlineStr">
        <is>
          <t>https://www.chittorgarh.com/ipo/fujiyama-power-systems-ipo/2025/</t>
        </is>
      </c>
      <c r="T77" s="18" t="inlineStr">
        <is>
          <t>Power systems/inverter manufacturer; Price ₹228; Bidding Nov 13-17 2025</t>
        </is>
      </c>
      <c r="U77" s="46" t="inlineStr">
        <is>
          <t>Unverified</t>
        </is>
      </c>
      <c r="V77" s="41" t="inlineStr">
        <is>
          <t>Verified</t>
        </is>
      </c>
      <c r="W77" s="45" t="inlineStr">
        <is>
          <t>Unverified</t>
        </is>
      </c>
    </row>
    <row r="78">
      <c r="A78" s="18" t="n">
        <v>77</v>
      </c>
      <c r="B78" s="18" t="inlineStr">
        <is>
          <t>Capillary Technologies</t>
        </is>
      </c>
      <c r="C78" s="18" t="inlineStr">
        <is>
          <t>CAPILLARY</t>
        </is>
      </c>
      <c r="D78" s="52" t="n">
        <v>45982</v>
      </c>
      <c r="E78" s="18" t="inlineStr">
        <is>
          <t>Software/Technology</t>
        </is>
      </c>
      <c r="F78" s="53" t="n">
        <v>878</v>
      </c>
      <c r="G78" s="53" t="n">
        <v>878</v>
      </c>
      <c r="H78" s="53" t="n">
        <v>0</v>
      </c>
      <c r="I78" s="55">
        <f>IF(AND(ISNUMBER(H78),ISNUMBER(F78),F78&gt;0),H78/F78*100,"")</f>
        <v/>
      </c>
      <c r="K78" s="55" t="n">
        <v>67.83</v>
      </c>
      <c r="L78" s="55" t="n">
        <v>52.28</v>
      </c>
      <c r="M78" s="55">
        <f>IF(AND(ISNUMBER(K78),ISNUMBER(L78)),K78-L78,"")</f>
        <v/>
      </c>
      <c r="N78" s="53" t="n">
        <v>577</v>
      </c>
      <c r="O78" s="57" t="n">
        <v>555.95</v>
      </c>
      <c r="P78" s="55">
        <f>IF(AND(ISNUMBER(N78),ISNUMBER(O78),N78&gt;0),(O78-N78)/N78*100,"")</f>
        <v/>
      </c>
      <c r="Q78" s="18" t="inlineStr">
        <is>
          <t>Book Built</t>
        </is>
      </c>
      <c r="R78" s="18" t="inlineStr">
        <is>
          <t>https://www.chittorgarh.com/ipo/capillary-technologies-ipo/2476/</t>
        </is>
      </c>
      <c r="S78" s="52" t="n">
        <v>46133</v>
      </c>
      <c r="T78" s="18" t="inlineStr">
        <is>
          <t>Vertical SaaS provider for learning and assessment market, AI-powered platforms. | Promoter pre 67.83% / post 52.28%</t>
        </is>
      </c>
      <c r="U78" s="40" t="inlineStr">
        <is>
          <t>Verified</t>
        </is>
      </c>
      <c r="V78" s="41" t="inlineStr">
        <is>
          <t>Verified</t>
        </is>
      </c>
      <c r="W78" s="42" t="inlineStr">
        <is>
          <t>Single-source</t>
        </is>
      </c>
    </row>
    <row r="79">
      <c r="A79" s="18" t="n">
        <v>78</v>
      </c>
      <c r="B79" s="18" t="inlineStr">
        <is>
          <t>Excelsoft Technologies</t>
        </is>
      </c>
      <c r="C79" s="18" t="inlineStr">
        <is>
          <t>EXCELSOFT</t>
        </is>
      </c>
      <c r="D79" s="52" t="n">
        <v>45987</v>
      </c>
      <c r="E79" s="18" t="inlineStr">
        <is>
          <t>Software/Technology</t>
        </is>
      </c>
      <c r="F79" s="53" t="n">
        <v>500</v>
      </c>
      <c r="G79" s="53" t="n">
        <v>500</v>
      </c>
      <c r="H79" s="53" t="n">
        <v>0</v>
      </c>
      <c r="I79" s="55">
        <f>IF(AND(ISNUMBER(H79),ISNUMBER(F79),F79&gt;0),H79/F79*100,"")</f>
        <v/>
      </c>
      <c r="K79" s="55" t="n"/>
      <c r="L79" s="56" t="n"/>
      <c r="M79" s="55">
        <f>IF(AND(ISNUMBER(K79),ISNUMBER(L79)),K79-L79,"")</f>
        <v/>
      </c>
      <c r="N79" s="53" t="n">
        <v>120</v>
      </c>
      <c r="O79" s="57" t="n">
        <v>88.45999999999999</v>
      </c>
      <c r="P79" s="55">
        <f>IF(AND(ISNUMBER(N79),ISNUMBER(O79),N79&gt;0),(O79-N79)/N79*100,"")</f>
        <v/>
      </c>
      <c r="Q79" s="18" t="inlineStr">
        <is>
          <t>Book Built</t>
        </is>
      </c>
      <c r="R79" s="18" t="inlineStr">
        <is>
          <t>https://www.chittorgarh.com/ipo/excelsoft-technologies-ipo/2148/</t>
        </is>
      </c>
      <c r="S79" s="52" t="n">
        <v>46147</v>
      </c>
      <c r="T79" s="18" t="inlineStr">
        <is>
          <t>Global vertical SaaS company for learning and assessment market. Founded 2000.</t>
        </is>
      </c>
      <c r="U79" s="46" t="inlineStr">
        <is>
          <t>Unverified</t>
        </is>
      </c>
      <c r="V79" s="41" t="inlineStr">
        <is>
          <t>Verified</t>
        </is>
      </c>
      <c r="W79" s="42" t="inlineStr">
        <is>
          <t>Single-source</t>
        </is>
      </c>
    </row>
    <row r="80">
      <c r="A80" s="18" t="n">
        <v>79</v>
      </c>
      <c r="B80" s="18" t="inlineStr">
        <is>
          <t>Sudeep Pharma</t>
        </is>
      </c>
      <c r="C80" s="18" t="inlineStr">
        <is>
          <t>SUDEEP</t>
        </is>
      </c>
      <c r="D80" s="52" t="n">
        <v>45989</v>
      </c>
      <c r="E80" s="18" t="inlineStr">
        <is>
          <t>Pharma</t>
        </is>
      </c>
      <c r="F80" s="53" t="n">
        <v>895</v>
      </c>
      <c r="G80" s="18" t="n"/>
      <c r="H80" s="18" t="n"/>
      <c r="I80" s="55">
        <f>IF(AND(ISNUMBER(H80),ISNUMBER(F80),F80&gt;0),H80/F80*100,"")</f>
        <v/>
      </c>
      <c r="K80" s="56" t="n"/>
      <c r="L80" s="56" t="n"/>
      <c r="M80" s="55">
        <f>IF(AND(ISNUMBER(K80),ISNUMBER(L80)),K80-L80,"")</f>
        <v/>
      </c>
      <c r="N80" s="53" t="n">
        <v>593</v>
      </c>
      <c r="P80" s="55">
        <f>IF(AND(ISNUMBER(N80),ISNUMBER(O80),N80&gt;0),(O80-N80)/N80*100,"")</f>
        <v/>
      </c>
      <c r="Q80" s="18" t="inlineStr">
        <is>
          <t>Book Built</t>
        </is>
      </c>
      <c r="R80" s="18" t="inlineStr">
        <is>
          <t>https://www.chittorgarh.com/ipo/sudeep-pharma-ipo/2484/</t>
        </is>
      </c>
      <c r="T80" s="18" t="inlineStr">
        <is>
          <t>Excipients/Specialty pharma; Price band ₹563-593; Bidding Nov 21-25; 93.71x subscribed</t>
        </is>
      </c>
      <c r="U80" s="46" t="inlineStr">
        <is>
          <t>Unverified</t>
        </is>
      </c>
      <c r="V80" s="45" t="inlineStr">
        <is>
          <t>Unverified</t>
        </is>
      </c>
      <c r="W80" s="45" t="inlineStr">
        <is>
          <t>Unverified</t>
        </is>
      </c>
    </row>
    <row r="81">
      <c r="A81" s="18" t="n">
        <v>80</v>
      </c>
      <c r="B81" s="18" t="inlineStr">
        <is>
          <t>Meesho</t>
        </is>
      </c>
      <c r="C81" s="18" t="inlineStr">
        <is>
          <t>MEESHO</t>
        </is>
      </c>
      <c r="D81" s="52" t="n">
        <v>46001</v>
      </c>
      <c r="E81" s="18" t="inlineStr">
        <is>
          <t>Consumer</t>
        </is>
      </c>
      <c r="F81" s="53" t="n">
        <v>5421.2</v>
      </c>
      <c r="G81" s="53" t="n">
        <v>4250</v>
      </c>
      <c r="H81" s="53" t="n">
        <v>1171.2</v>
      </c>
      <c r="I81" s="55">
        <f>IF(AND(ISNUMBER(H81),ISNUMBER(F81),F81&gt;0),H81/F81*100,"")</f>
        <v/>
      </c>
      <c r="K81" s="59" t="n">
        <v>19</v>
      </c>
      <c r="L81" s="59" t="n">
        <v>17</v>
      </c>
      <c r="M81" s="55">
        <f>IF(AND(ISNUMBER(K81),ISNUMBER(L81)),K81-L81,"")</f>
        <v/>
      </c>
      <c r="N81" s="53" t="n">
        <v>111</v>
      </c>
      <c r="O81" s="57" t="n">
        <v>196.28</v>
      </c>
      <c r="P81" s="55">
        <f>IF(AND(ISNUMBER(N81),ISNUMBER(O81),N81&gt;0),(O81-N81)/N81*100,"")</f>
        <v/>
      </c>
      <c r="Q81" s="18" t="inlineStr">
        <is>
          <t>Book Built</t>
        </is>
      </c>
      <c r="R81" s="18" t="inlineStr">
        <is>
          <t>https://www.chittorgarh.com/ipo/meesho-ipo/2516/</t>
        </is>
      </c>
      <c r="S81" s="52" t="n">
        <v>46148</v>
      </c>
      <c r="T81" s="18" t="inlineStr">
        <is>
          <t>First major e-commerce platform IPO; Price band ₹105-111; Bidding: Dec 3-5, 2025; Listed at ₹162.50 (46.4% gain)</t>
        </is>
      </c>
      <c r="U81" s="44" t="inlineStr">
        <is>
          <t>Single-source</t>
        </is>
      </c>
      <c r="V81" s="41" t="inlineStr">
        <is>
          <t>Verified</t>
        </is>
      </c>
      <c r="W81" s="42" t="inlineStr">
        <is>
          <t>Single-source</t>
        </is>
      </c>
    </row>
    <row r="82">
      <c r="A82" s="18" t="n">
        <v>81</v>
      </c>
      <c r="B82" s="18" t="inlineStr">
        <is>
          <t>Vidya Wires</t>
        </is>
      </c>
      <c r="C82" s="18" t="inlineStr">
        <is>
          <t>VIDYAWIRES</t>
        </is>
      </c>
      <c r="D82" s="52" t="n">
        <v>46001</v>
      </c>
      <c r="E82" s="18" t="inlineStr">
        <is>
          <t>Industrials</t>
        </is>
      </c>
      <c r="F82" s="53" t="n">
        <v>300.01</v>
      </c>
      <c r="G82" s="18" t="n"/>
      <c r="H82" s="18" t="n"/>
      <c r="I82" s="55">
        <f>IF(AND(ISNUMBER(H82),ISNUMBER(F82),F82&gt;0),H82/F82*100,"")</f>
        <v/>
      </c>
      <c r="K82" s="56" t="n"/>
      <c r="L82" s="56" t="n"/>
      <c r="M82" s="55">
        <f>IF(AND(ISNUMBER(K82),ISNUMBER(L82)),K82-L82,"")</f>
        <v/>
      </c>
      <c r="N82" s="53" t="n">
        <v>52</v>
      </c>
      <c r="P82" s="55">
        <f>IF(AND(ISNUMBER(N82),ISNUMBER(O82),N82&gt;0),(O82-N82)/N82*100,"")</f>
        <v/>
      </c>
      <c r="Q82" s="18" t="inlineStr">
        <is>
          <t>Book Built</t>
        </is>
      </c>
      <c r="R82" s="18" t="inlineStr">
        <is>
          <t>https://www.chittorgarh.com/ipo/vidya-wires-ipo/2005/</t>
        </is>
      </c>
      <c r="T82" s="18" t="inlineStr">
        <is>
          <t>Copper/aluminum wire manufacturer; Price band ₹48-52; Bidding Dec 3-5; 28.53x subscribed</t>
        </is>
      </c>
      <c r="U82" s="46" t="inlineStr">
        <is>
          <t>Unverified</t>
        </is>
      </c>
      <c r="V82" s="45" t="inlineStr">
        <is>
          <t>Unverified</t>
        </is>
      </c>
      <c r="W82" s="45" t="inlineStr">
        <is>
          <t>Unverified</t>
        </is>
      </c>
    </row>
    <row r="83">
      <c r="A83" s="18" t="n">
        <v>82</v>
      </c>
      <c r="B83" s="18" t="inlineStr">
        <is>
          <t>Wakefit Innovations</t>
        </is>
      </c>
      <c r="C83" s="18" t="inlineStr">
        <is>
          <t>WAKEFIT</t>
        </is>
      </c>
      <c r="D83" s="52" t="n">
        <v>46006</v>
      </c>
      <c r="E83" s="18" t="inlineStr">
        <is>
          <t>Sleep/Furniture</t>
        </is>
      </c>
      <c r="F83" s="18" t="n"/>
      <c r="I83" s="55">
        <f>IF(AND(ISNUMBER(H83),ISNUMBER(F83),F83&gt;0),H83/F83*100,"")</f>
        <v/>
      </c>
      <c r="K83" s="56" t="n"/>
      <c r="L83" s="56" t="n"/>
      <c r="M83" s="55">
        <f>IF(AND(ISNUMBER(K83),ISNUMBER(L83)),K83-L83,"")</f>
        <v/>
      </c>
      <c r="N83" s="53" t="n">
        <v>190</v>
      </c>
      <c r="O83" s="57" t="n">
        <v>138.06</v>
      </c>
      <c r="P83" s="55">
        <f>IF(AND(ISNUMBER(N83),ISNUMBER(O83),N83&gt;0),(O83-N83)/N83*100,"")</f>
        <v/>
      </c>
      <c r="Q83" s="18" t="inlineStr">
        <is>
          <t>Book Built</t>
        </is>
      </c>
      <c r="R83" s="18" t="inlineStr">
        <is>
          <t>https://www.chittorgarh.com/ipo/wakefit-innovations-ipo/2488/</t>
        </is>
      </c>
      <c r="S83" s="52" t="n">
        <v>46142</v>
      </c>
      <c r="T83" s="18" t="inlineStr">
        <is>
          <t>Sleep and mattress company. IPO dated 08-10 Dec 2025, allotment 11 Dec 2025.</t>
        </is>
      </c>
      <c r="U83" s="46" t="inlineStr">
        <is>
          <t>Unverified</t>
        </is>
      </c>
      <c r="V83" s="45" t="inlineStr">
        <is>
          <t>Unverified</t>
        </is>
      </c>
      <c r="W83" s="42" t="inlineStr">
        <is>
          <t>Single-source</t>
        </is>
      </c>
    </row>
    <row r="84">
      <c r="A84" s="18" t="n">
        <v>83</v>
      </c>
      <c r="B84" s="18" t="inlineStr">
        <is>
          <t>ICICI Prudential AMC</t>
        </is>
      </c>
      <c r="C84" s="18" t="inlineStr">
        <is>
          <t>ICICIPRUAMC</t>
        </is>
      </c>
      <c r="D84" s="52" t="n">
        <v>46010</v>
      </c>
      <c r="E84" s="18" t="inlineStr">
        <is>
          <t>AMC/Financials</t>
        </is>
      </c>
      <c r="F84" s="53" t="n">
        <v>10602.65</v>
      </c>
      <c r="G84" s="54" t="n">
        <v>0</v>
      </c>
      <c r="H84" s="54" t="n">
        <v>10602.65</v>
      </c>
      <c r="I84" s="55">
        <f>IF(AND(ISNUMBER(H84),ISNUMBER(F84),F84&gt;0),H84/F84*100,"")</f>
        <v/>
      </c>
      <c r="K84" s="56" t="n">
        <v>100</v>
      </c>
      <c r="L84" s="56" t="n">
        <v>90</v>
      </c>
      <c r="M84" s="55">
        <f>IF(AND(ISNUMBER(K84),ISNUMBER(L84)),K84-L84,"")</f>
        <v/>
      </c>
      <c r="N84" s="53" t="n">
        <v>2165</v>
      </c>
      <c r="P84" s="55">
        <f>IF(AND(ISNUMBER(N84),ISNUMBER(O84),N84&gt;0),(O84-N84)/N84*100,"")</f>
        <v/>
      </c>
      <c r="Q84" s="18" t="inlineStr">
        <is>
          <t>Book Built</t>
        </is>
      </c>
      <c r="R84" s="18" t="inlineStr">
        <is>
          <t>https://www.chittorgarh.com/ipo/icici-prudential-amc-ipo/2525/</t>
        </is>
      </c>
      <c r="T84" s="18" t="inlineStr">
        <is>
          <t>100% OFS by Prudential Corp UK; Promoters: ICICI Bank (51%) + Prudential Corp (49% pre→39% post); Listing premium 20.09%</t>
        </is>
      </c>
      <c r="U84" s="40" t="inlineStr">
        <is>
          <t>Verified</t>
        </is>
      </c>
      <c r="V84" s="41" t="inlineStr">
        <is>
          <t>Verified</t>
        </is>
      </c>
      <c r="W84" s="45" t="inlineStr">
        <is>
          <t>Unverified</t>
        </is>
      </c>
    </row>
    <row r="85">
      <c r="A85" s="18" t="n">
        <v>84</v>
      </c>
      <c r="B85" s="18" t="inlineStr">
        <is>
          <t>KSH International</t>
        </is>
      </c>
      <c r="C85" s="18" t="inlineStr">
        <is>
          <t>KSHINTL</t>
        </is>
      </c>
      <c r="D85" s="52" t="n">
        <v>46014</v>
      </c>
      <c r="E85" s="18" t="inlineStr">
        <is>
          <t>Industrials</t>
        </is>
      </c>
      <c r="F85" s="53" t="n">
        <v>710</v>
      </c>
      <c r="G85" s="53" t="n">
        <v>420</v>
      </c>
      <c r="H85" s="53" t="n">
        <v>290</v>
      </c>
      <c r="I85" s="55">
        <f>IF(AND(ISNUMBER(H85),ISNUMBER(F85),F85&gt;0),H85/F85*100,"")</f>
        <v/>
      </c>
      <c r="K85" s="55" t="n"/>
      <c r="L85" s="55" t="n"/>
      <c r="M85" s="55">
        <f>IF(AND(ISNUMBER(K85),ISNUMBER(L85)),K85-L85,"")</f>
        <v/>
      </c>
      <c r="N85" s="53" t="n">
        <v>384</v>
      </c>
      <c r="O85" s="57" t="n">
        <v>666.85</v>
      </c>
      <c r="P85" s="55">
        <f>IF(AND(ISNUMBER(N85),ISNUMBER(O85),N85&gt;0),(O85-N85)/N85*100,"")</f>
        <v/>
      </c>
      <c r="Q85" s="18" t="inlineStr">
        <is>
          <t>Book Built</t>
        </is>
      </c>
      <c r="R85" s="18" t="inlineStr">
        <is>
          <t>https://www.chittorgarh.com/ipo/ksh-international-ipo/2454/</t>
        </is>
      </c>
      <c r="S85" s="52" t="n">
        <v>46141</v>
      </c>
      <c r="T85" s="18" t="inlineStr">
        <is>
          <t>Magnet winding wires manufacturer; Price band ₹365-384; Bidding: Dec 16-18, 2025</t>
        </is>
      </c>
      <c r="U85" s="46" t="inlineStr">
        <is>
          <t>Unverified</t>
        </is>
      </c>
      <c r="V85" s="41" t="inlineStr">
        <is>
          <t>Verified</t>
        </is>
      </c>
      <c r="W85" s="42" t="inlineStr">
        <is>
          <t>Single-source</t>
        </is>
      </c>
    </row>
    <row r="86">
      <c r="A86" s="18" t="n">
        <v>85</v>
      </c>
      <c r="B86" s="18" t="inlineStr">
        <is>
          <t>Gujarat Kidney &amp; Super Speciality</t>
        </is>
      </c>
      <c r="C86" s="18" t="inlineStr">
        <is>
          <t>GKSSL</t>
        </is>
      </c>
      <c r="D86" s="52" t="n">
        <v>46021</v>
      </c>
      <c r="E86" s="18" t="inlineStr">
        <is>
          <t>Healthcare</t>
        </is>
      </c>
      <c r="F86" s="53" t="n">
        <v>250.8</v>
      </c>
      <c r="I86" s="55">
        <f>IF(AND(ISNUMBER(H86),ISNUMBER(F86),F86&gt;0),H86/F86*100,"")</f>
        <v/>
      </c>
      <c r="K86" s="56" t="n"/>
      <c r="L86" s="56" t="n"/>
      <c r="M86" s="55">
        <f>IF(AND(ISNUMBER(K86),ISNUMBER(L86)),K86-L86,"")</f>
        <v/>
      </c>
      <c r="N86" s="53" t="n">
        <v>114</v>
      </c>
      <c r="P86" s="55">
        <f>IF(AND(ISNUMBER(N86),ISNUMBER(O86),N86&gt;0),(O86-N86)/N86*100,"")</f>
        <v/>
      </c>
      <c r="Q86" s="18" t="inlineStr">
        <is>
          <t>Book Built</t>
        </is>
      </c>
      <c r="R86" s="18" t="inlineStr">
        <is>
          <t>https://www.chittorgarh.com/ipo/gujarat-kidney-and-super-speciality-ipo/2289/</t>
        </is>
      </c>
      <c r="T86" s="18" t="inlineStr">
        <is>
          <t>Multispeciality healthcare hospitals; Price ₹114; Bidding Dec 22-24; 5.21x subscribed</t>
        </is>
      </c>
      <c r="U86" s="46" t="inlineStr">
        <is>
          <t>Unverified</t>
        </is>
      </c>
      <c r="V86" s="45" t="inlineStr">
        <is>
          <t>Unverified</t>
        </is>
      </c>
      <c r="W86" s="45" t="inlineStr">
        <is>
          <t>Unverified</t>
        </is>
      </c>
    </row>
  </sheetData>
  <conditionalFormatting sqref="P2:P69">
    <cfRule type="cellIs" rank="0" priority="2" equalAverage="0" operator="greaterThan" aboveAverage="0" dxfId="0" text="" percent="0" bottom="0">
      <formula>0</formula>
    </cfRule>
    <cfRule type="cellIs" rank="0" priority="3" equalAverage="0" operator="lessThan" aboveAverage="0" dxfId="1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66"/>
  <sheetViews>
    <sheetView workbookViewId="0">
      <selection activeCell="A1" sqref="A1"/>
    </sheetView>
  </sheetViews>
  <sheetFormatPr baseColWidth="8" defaultRowHeight="15"/>
  <cols>
    <col width="70" customWidth="1" style="19" min="1" max="1"/>
    <col width="30" customWidth="1" style="19" min="2" max="2"/>
  </cols>
  <sheetData>
    <row r="1">
      <c r="A1" s="60" t="inlineStr">
        <is>
          <t>CY2025 Mainboard IPOs — Summary &amp; Observations</t>
        </is>
      </c>
    </row>
    <row r="2">
      <c r="A2" t="inlineStr"/>
    </row>
    <row r="3">
      <c r="A3" s="62" t="inlineStr">
        <is>
          <t>As-of date</t>
        </is>
      </c>
      <c r="B3" t="inlineStr">
        <is>
          <t>07-May-2026</t>
        </is>
      </c>
    </row>
    <row r="4">
      <c r="A4" t="inlineStr">
        <is>
          <t>Total IPOs in dataset</t>
        </is>
      </c>
      <c r="B4">
        <f>COUNTA('CY2025 Mainboard IPOs'!B2:B86)</f>
        <v/>
      </c>
    </row>
    <row r="5">
      <c r="A5" t="inlineStr">
        <is>
          <t xml:space="preserve">  (vs ~101–108 reported by industry trackers; ~16–23 missing — see Notes &amp; Sources)</t>
        </is>
      </c>
    </row>
    <row r="6">
      <c r="A6" t="inlineStr"/>
    </row>
    <row r="7">
      <c r="A7" s="63" t="inlineStr">
        <is>
          <t>AGGREGATE FUNDRAISING (all data)</t>
        </is>
      </c>
    </row>
    <row r="8">
      <c r="A8" t="inlineStr">
        <is>
          <t>Aggregate Issue Size (₹ Cr)</t>
        </is>
      </c>
      <c r="B8" s="64">
        <f>SUM('CY2025 Mainboard IPOs'!F2:F86)</f>
        <v/>
      </c>
    </row>
    <row r="9">
      <c r="A9" t="inlineStr">
        <is>
          <t>Aggregate Fresh Issue (₹ Cr)</t>
        </is>
      </c>
      <c r="B9" s="64">
        <f>SUM('CY2025 Mainboard IPOs'!G2:G86)</f>
        <v/>
      </c>
    </row>
    <row r="10">
      <c r="A10" t="inlineStr">
        <is>
          <t>Aggregate OFS (₹ Cr)</t>
        </is>
      </c>
      <c r="B10" s="64">
        <f>SUM('CY2025 Mainboard IPOs'!H2:H86)</f>
        <v/>
      </c>
    </row>
    <row r="11">
      <c r="A11" t="inlineStr">
        <is>
          <t>Fresh as % of Total (Fresh+OFS)</t>
        </is>
      </c>
      <c r="B11" s="65">
        <f>B9/(B9+B10)*100</f>
        <v/>
      </c>
    </row>
    <row r="12">
      <c r="A12" t="inlineStr">
        <is>
          <t>OFS as % of Total (Fresh+OFS)</t>
        </is>
      </c>
      <c r="B12" s="65">
        <f>B10/(B9+B10)*100</f>
        <v/>
      </c>
    </row>
    <row r="13">
      <c r="A13" t="inlineStr">
        <is>
          <t># IPOs with Fresh+OFS split reported</t>
        </is>
      </c>
      <c r="B13">
        <f>COUNT('CY2025 Mainboard IPOs'!H2:H86)</f>
        <v/>
      </c>
    </row>
    <row r="14">
      <c r="A14" t="inlineStr"/>
    </row>
    <row r="15">
      <c r="A15" s="63" t="inlineStr">
        <is>
          <t>LISTING-PRICE PERFORMANCE (vs Issue Price, all data)</t>
        </is>
      </c>
    </row>
    <row r="16">
      <c r="A16" t="inlineStr">
        <is>
          <t>IPOs trading ABOVE issue price</t>
        </is>
      </c>
      <c r="B16">
        <f>COUNTIFS('CY2025 Mainboard IPOs'!P2:P86,"&gt;0")</f>
        <v/>
      </c>
    </row>
    <row r="17">
      <c r="A17" t="inlineStr">
        <is>
          <t>IPOs trading BELOW issue price</t>
        </is>
      </c>
      <c r="B17">
        <f>COUNTIFS('CY2025 Mainboard IPOs'!P2:P86,"&lt;0")</f>
        <v/>
      </c>
    </row>
    <row r="18">
      <c r="A18" t="inlineStr">
        <is>
          <t>IPOs flat (within ±0.5%)</t>
        </is>
      </c>
      <c r="B18">
        <f>COUNTIFS('CY2025 Mainboard IPOs'!P2:P86,"&gt;=-0.5",'CY2025 Mainboard IPOs'!P2:P86,"&lt;=0.5")</f>
        <v/>
      </c>
    </row>
    <row r="19">
      <c r="A19" t="inlineStr">
        <is>
          <t>IPOs without retrievable CMP</t>
        </is>
      </c>
      <c r="B19">
        <f>SUMPRODUCT(--('CY2025 Mainboard IPOs'!O2:O86=""))</f>
        <v/>
      </c>
    </row>
    <row r="20">
      <c r="A20" t="inlineStr">
        <is>
          <t>% of priced IPOs trading below issue</t>
        </is>
      </c>
      <c r="B20" s="65">
        <f>B17/(B16+B17)*100</f>
        <v/>
      </c>
    </row>
    <row r="21">
      <c r="A21" t="inlineStr"/>
    </row>
    <row r="22">
      <c r="A22" s="63" t="inlineStr">
        <is>
          <t>PROMOTER STAKE REDUCTION</t>
        </is>
      </c>
    </row>
    <row r="23">
      <c r="A23" t="inlineStr">
        <is>
          <t>Median promoter stake reduction (pp)</t>
        </is>
      </c>
      <c r="B23" s="56">
        <f>MEDIAN('CY2025 Mainboard IPOs'!M2:M86)</f>
        <v/>
      </c>
    </row>
    <row r="24">
      <c r="A24" t="inlineStr">
        <is>
          <t># IPOs with both pre+post reported</t>
        </is>
      </c>
      <c r="B24">
        <f>COUNT('CY2025 Mainboard IPOs'!M2:M86)</f>
        <v/>
      </c>
    </row>
    <row r="25">
      <c r="A25" t="inlineStr"/>
    </row>
    <row r="26">
      <c r="A26" s="63" t="inlineStr">
        <is>
          <t>RETURN DISTRIBUTION (vs issue price)</t>
        </is>
      </c>
    </row>
    <row r="27">
      <c r="A27" t="inlineStr">
        <is>
          <t>Weighted-avg return (by issue size)</t>
        </is>
      </c>
      <c r="B27" s="65">
        <f>SUMPRODUCT(('CY2025 Mainboard IPOs'!F2:F86)*IF(ISNUMBER('CY2025 Mainboard IPOs'!P2:P86),'CY2025 Mainboard IPOs'!P2:P86,0))/SUMPRODUCT(('CY2025 Mainboard IPOs'!F2:F86)*IF(ISNUMBER('CY2025 Mainboard IPOs'!P2:P86),1,0))</f>
        <v/>
      </c>
    </row>
    <row r="28">
      <c r="A28" t="inlineStr">
        <is>
          <t>Simple-avg return</t>
        </is>
      </c>
      <c r="B28" s="65">
        <f>AVERAGE('CY2025 Mainboard IPOs'!P2:P86)</f>
        <v/>
      </c>
    </row>
    <row r="29">
      <c r="A29" t="inlineStr">
        <is>
          <t>Best performer (% gain)</t>
        </is>
      </c>
      <c r="B29" s="65">
        <f>MAX('CY2025 Mainboard IPOs'!P2:P86)</f>
        <v/>
      </c>
    </row>
    <row r="30">
      <c r="A30" t="inlineStr">
        <is>
          <t>Worst performer (% loss)</t>
        </is>
      </c>
      <c r="B30" s="65">
        <f>MIN('CY2025 Mainboard IPOs'!P2:P86)</f>
        <v/>
      </c>
    </row>
    <row r="31">
      <c r="A31" t="inlineStr"/>
    </row>
    <row r="32">
      <c r="A32" s="63" t="inlineStr">
        <is>
          <t>LARGEST / SMALLEST</t>
        </is>
      </c>
    </row>
    <row r="33">
      <c r="A33" t="inlineStr">
        <is>
          <t>Largest IPO by issue size</t>
        </is>
      </c>
      <c r="B33">
        <f>INDEX('CY2025 Mainboard IPOs'!B2:B86,MATCH(MAX('CY2025 Mainboard IPOs'!F2:F86),'CY2025 Mainboard IPOs'!F2:F86,0))</f>
        <v/>
      </c>
    </row>
    <row r="34">
      <c r="A34" t="inlineStr">
        <is>
          <t xml:space="preserve">  Size (₹ Cr)</t>
        </is>
      </c>
      <c r="B34" s="64">
        <f>MAX('CY2025 Mainboard IPOs'!F2:F86)</f>
        <v/>
      </c>
    </row>
    <row r="35">
      <c r="A35" t="inlineStr">
        <is>
          <t>Smallest IPO by issue size (in dataset)</t>
        </is>
      </c>
      <c r="B35">
        <f>INDEX('CY2025 Mainboard IPOs'!B2:B86,MATCH(MIN('CY2025 Mainboard IPOs'!F2:F86),'CY2025 Mainboard IPOs'!F2:F86,0))</f>
        <v/>
      </c>
    </row>
    <row r="36">
      <c r="A36" t="inlineStr">
        <is>
          <t xml:space="preserve">  Size (₹ Cr)</t>
        </is>
      </c>
      <c r="B36" s="64">
        <f>MIN('CY2025 Mainboard IPOs'!F2:F86)</f>
        <v/>
      </c>
    </row>
    <row r="37">
      <c r="A37" t="inlineStr"/>
    </row>
    <row r="38">
      <c r="A38" s="66" t="inlineStr">
        <is>
          <t>═══ FOUR HEADLINE OBSERVATIONS — DUAL CUT ═══</t>
        </is>
      </c>
    </row>
    <row r="39">
      <c r="A39" t="inlineStr">
        <is>
          <t>Below: All-data values vs Verified-only values. If they diverge, prefer Verified for blog.</t>
        </is>
      </c>
    </row>
    <row r="40">
      <c r="A40" t="inlineStr"/>
    </row>
    <row r="41">
      <c r="A41" s="62" t="inlineStr">
        <is>
          <t>1. OFS DOMINANCE (% of total Fresh+OFS that is OFS)</t>
        </is>
      </c>
    </row>
    <row r="42">
      <c r="A42" t="inlineStr">
        <is>
          <t xml:space="preserve">   All-data — n=63 IPOs with split captured</t>
        </is>
      </c>
      <c r="B42" t="inlineStr">
        <is>
          <t>60.7%</t>
        </is>
      </c>
    </row>
    <row r="43">
      <c r="A43" t="inlineStr">
        <is>
          <t xml:space="preserve">   Verified-only — n=63 (split data is overwhelmingly RHP-cited)</t>
        </is>
      </c>
      <c r="B43" t="inlineStr">
        <is>
          <t>60.7%</t>
        </is>
      </c>
    </row>
    <row r="44">
      <c r="A44" t="inlineStr">
        <is>
          <t xml:space="preserve">   READ: 60–61% of CY2025 mainboard fundraising in this dataset was OFS, not Fresh. (Headline holds across both cuts.)</t>
        </is>
      </c>
    </row>
    <row r="45">
      <c r="A45" t="inlineStr"/>
    </row>
    <row r="46">
      <c r="A46" s="62" t="inlineStr">
        <is>
          <t>2. % OF IPOs TRADING BELOW ISSUE PRICE (as on 7 May 2026 / nearest date)</t>
        </is>
      </c>
    </row>
    <row r="47">
      <c r="A47" t="inlineStr">
        <is>
          <t xml:space="preserve">   All-data — n=61 IPOs with retrievable CMP</t>
        </is>
      </c>
      <c r="B47" t="inlineStr">
        <is>
          <t>60.7%</t>
        </is>
      </c>
    </row>
    <row r="48">
      <c r="A48" t="inlineStr">
        <is>
          <t xml:space="preserve">   Verified-only — n=0 IPOs (no CMP was independently verified — all snippets are single-source)</t>
        </is>
      </c>
      <c r="B48" t="inlineStr">
        <is>
          <t>N/A</t>
        </is>
      </c>
    </row>
    <row r="49">
      <c r="A49" t="inlineStr">
        <is>
          <t xml:space="preserve">   CAVEAT: Verify each CMP on NSE before quoting in blog.</t>
        </is>
      </c>
    </row>
    <row r="50">
      <c r="A50" t="inlineStr"/>
    </row>
    <row r="51">
      <c r="A51" s="62" t="inlineStr">
        <is>
          <t>3. MEDIAN PROMOTER STAKE REDUCTION (pp)</t>
        </is>
      </c>
    </row>
    <row r="52">
      <c r="A52" t="inlineStr">
        <is>
          <t xml:space="preserve">   All-data — n=36 IPOs with pre+post reported</t>
        </is>
      </c>
      <c r="B52" t="inlineStr">
        <is>
          <t>15.0 pp</t>
        </is>
      </c>
    </row>
    <row r="53">
      <c r="A53" t="inlineStr">
        <is>
          <t xml:space="preserve">   Verified-only — n=26 IPOs (multi-source RHP-aligned)</t>
        </is>
      </c>
      <c r="B53" t="inlineStr">
        <is>
          <t>15.8 pp</t>
        </is>
      </c>
    </row>
    <row r="54">
      <c r="A54" t="inlineStr">
        <is>
          <t xml:space="preserve">   READ: Median promoter dilution ≈15–16 pp. Headline holds across both cuts; Verified slightly higher.</t>
        </is>
      </c>
    </row>
    <row r="55">
      <c r="A55" t="inlineStr"/>
    </row>
    <row r="56">
      <c r="A56" s="62" t="inlineStr">
        <is>
          <t>4. RETURN DISTRIBUTION (vs issue price, all-data)</t>
        </is>
      </c>
    </row>
    <row r="57">
      <c r="A57" t="inlineStr">
        <is>
          <t xml:space="preserve">   Simple-avg return</t>
        </is>
      </c>
      <c r="B57" t="inlineStr">
        <is>
          <t>+10.2%</t>
        </is>
      </c>
    </row>
    <row r="58">
      <c r="A58" t="inlineStr">
        <is>
          <t xml:space="preserve">   Issue-size weighted-avg return</t>
        </is>
      </c>
      <c r="B58" t="inlineStr">
        <is>
          <t>+23.1%</t>
        </is>
      </c>
    </row>
    <row r="59">
      <c r="A59" t="inlineStr">
        <is>
          <t xml:space="preserve">   Best performer (% gain)</t>
        </is>
      </c>
      <c r="B59" t="inlineStr">
        <is>
          <t>+224.7%</t>
        </is>
      </c>
    </row>
    <row r="60">
      <c r="A60" t="inlineStr">
        <is>
          <t xml:space="preserve">   Worst performer (% loss)</t>
        </is>
      </c>
      <c r="B60" t="inlineStr">
        <is>
          <t>-85.6%</t>
        </is>
      </c>
    </row>
    <row r="61">
      <c r="A61" t="inlineStr">
        <is>
          <t xml:space="preserve">   READ: Big-cap IPOs (LG, Tata Capital, Hexaware) drove the weighted average up; equal-weighted is much more modest.</t>
        </is>
      </c>
    </row>
    <row r="62">
      <c r="A62" t="inlineStr"/>
    </row>
    <row r="63">
      <c r="A63" s="63" t="inlineStr">
        <is>
          <t>VERIFICATION SUMMARY</t>
        </is>
      </c>
    </row>
    <row r="64">
      <c r="A64" t="inlineStr">
        <is>
          <t>Promoter Pre+Post: 52 Verified | 14 Single-source | 12 Inferred | 0 Unverified-pop | 92 blank (of 170 cells)</t>
        </is>
      </c>
    </row>
    <row r="65">
      <c r="A65" t="inlineStr">
        <is>
          <t>Fresh / OFS:       126 Verified | 0 Single-source | 0 Inferred | 0 Unverified-pop | 44 blank (of 170 cells)</t>
        </is>
      </c>
    </row>
    <row r="66">
      <c r="A66" t="inlineStr">
        <is>
          <t>CMP:               0 Verified | 63 Single-source | 0 Inferred | 0 Unverified-pop | 22 blank (of 85 cells)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F56"/>
  <sheetViews>
    <sheetView workbookViewId="0">
      <selection activeCell="A1" sqref="A1"/>
    </sheetView>
  </sheetViews>
  <sheetFormatPr baseColWidth="8" defaultRowHeight="15"/>
  <cols>
    <col width="90" customWidth="1" style="19" min="1" max="1"/>
    <col width="18" customWidth="1" style="19" min="2" max="2"/>
    <col width="18" customWidth="1" style="19" min="3" max="3"/>
    <col width="18" customWidth="1" style="19" min="4" max="4"/>
    <col width="18" customWidth="1" style="19" min="5" max="5"/>
    <col width="18" customWidth="1" style="19" min="6" max="6"/>
  </cols>
  <sheetData>
    <row r="2">
      <c r="A2" s="60" t="inlineStr">
        <is>
          <t>Notes, Sources &amp; Methodology</t>
        </is>
      </c>
    </row>
    <row r="3">
      <c r="A3" s="18" t="inlineStr"/>
    </row>
    <row r="4">
      <c r="A4" s="61" t="inlineStr">
        <is>
          <t>AS-OF DATE: 7 May 2026</t>
        </is>
      </c>
    </row>
    <row r="5">
      <c r="A5" s="18" t="inlineStr">
        <is>
          <t>TOTAL IPOs CAPTURED: 85 of ~101–108 mainboard CY2025 IPOs</t>
        </is>
      </c>
    </row>
    <row r="6">
      <c r="A6" s="18" t="inlineStr">
        <is>
          <t>PURPOSE: Comprehensive list of CY2025 Indian mainboard IPOs (1 Jan – 31 Dec 2025).</t>
        </is>
      </c>
    </row>
    <row r="7">
      <c r="A7" s="18" t="inlineStr">
        <is>
          <t>EXCLUDES: SME IPOs (BSE SME, NSE Emerge), InvITs, REITs (Knowledge Realty Trust REIT excluded).</t>
        </is>
      </c>
    </row>
    <row r="8">
      <c r="A8" s="18" t="inlineStr"/>
    </row>
    <row r="9">
      <c r="A9" s="61" t="inlineStr">
        <is>
          <t>VERIFICATION FRAMEWORK (per cell)</t>
        </is>
      </c>
    </row>
    <row r="10">
      <c r="A10" s="41" t="inlineStr">
        <is>
          <t>Verified — corroborated by ≥2 independent sources or explicit RHP language across multiple search hits.</t>
        </is>
      </c>
    </row>
    <row r="11">
      <c r="A11" s="42" t="inlineStr">
        <is>
          <t>Single-source — found in exactly one source. Cannot cross-check within search budget.</t>
        </is>
      </c>
    </row>
    <row r="12">
      <c r="A12" s="42" t="inlineStr">
        <is>
          <t>Inferred — derived from "current Mar 2026 holding" or partial data, NOT from RHP-stated post-IPO % directly.</t>
        </is>
      </c>
    </row>
    <row r="13">
      <c r="A13" s="45" t="inlineStr">
        <is>
          <t>Unverified — could not retrieve reliable data; left blank, or marked red if populated.</t>
        </is>
      </c>
    </row>
    <row r="14">
      <c r="A14" s="18" t="inlineStr"/>
    </row>
    <row r="15">
      <c r="A15" s="61" t="inlineStr">
        <is>
          <t>VISUAL FLAGGING IN MAIN SHEET</t>
        </is>
      </c>
    </row>
    <row r="16">
      <c r="A16" s="42" t="inlineStr">
        <is>
          <t>• Light yellow fill = Single-source or Inferred</t>
        </is>
      </c>
    </row>
    <row r="17">
      <c r="A17" s="45" t="inlineStr">
        <is>
          <t>• Light red fill = Unverified-but-populated</t>
        </is>
      </c>
    </row>
    <row r="18">
      <c r="A18" s="41" t="inlineStr">
        <is>
          <t>• Light green Verification column tag = Verified</t>
        </is>
      </c>
    </row>
    <row r="19">
      <c r="A19" s="18" t="inlineStr">
        <is>
          <t>• Three Verification columns: Promoter (col U), Fresh/OFS (col V), CMP (col W)</t>
        </is>
      </c>
    </row>
    <row r="20">
      <c r="A20" s="18" t="inlineStr"/>
    </row>
    <row r="21">
      <c r="A21" s="61" t="inlineStr">
        <is>
          <t>DATA QUALITY BLOCK — cells by category</t>
        </is>
      </c>
    </row>
    <row r="22">
      <c r="A22" s="61" t="inlineStr">
        <is>
          <t>Field</t>
        </is>
      </c>
      <c r="B22" s="61" t="inlineStr">
        <is>
          <t>Verified</t>
        </is>
      </c>
      <c r="C22" s="61" t="inlineStr">
        <is>
          <t>Single-source</t>
        </is>
      </c>
      <c r="D22" s="61" t="inlineStr">
        <is>
          <t>Inferred</t>
        </is>
      </c>
      <c r="E22" s="61" t="inlineStr">
        <is>
          <t>Unverified (populated)</t>
        </is>
      </c>
      <c r="F22" s="61" t="inlineStr">
        <is>
          <t>Blank/Not retrieved</t>
        </is>
      </c>
    </row>
    <row r="23">
      <c r="A23" s="18" t="inlineStr">
        <is>
          <t>Promoter Pre/Post (per cell, n=2 per row)</t>
        </is>
      </c>
      <c r="B23" s="41" t="n">
        <v>52</v>
      </c>
      <c r="C23" s="42" t="n">
        <v>14</v>
      </c>
      <c r="D23" s="42" t="n">
        <v>12</v>
      </c>
      <c r="E23" s="45" t="n">
        <v>0</v>
      </c>
      <c r="F23" s="18" t="n">
        <v>92</v>
      </c>
    </row>
    <row r="24">
      <c r="A24" s="18" t="inlineStr">
        <is>
          <t>Fresh / OFS (per cell, n=2 per row)</t>
        </is>
      </c>
      <c r="B24" s="41" t="n">
        <v>126</v>
      </c>
      <c r="C24" s="42" t="n">
        <v>0</v>
      </c>
      <c r="D24" s="42" t="n">
        <v>0</v>
      </c>
      <c r="E24" s="45" t="n">
        <v>0</v>
      </c>
      <c r="F24" s="18" t="n">
        <v>44</v>
      </c>
    </row>
    <row r="25">
      <c r="A25" s="18" t="inlineStr">
        <is>
          <t>CMP (per row)</t>
        </is>
      </c>
      <c r="B25" s="41" t="n">
        <v>0</v>
      </c>
      <c r="C25" s="42" t="n">
        <v>63</v>
      </c>
      <c r="D25" s="42" t="n">
        <v>0</v>
      </c>
      <c r="E25" s="45" t="n">
        <v>0</v>
      </c>
      <c r="F25" s="18" t="n">
        <v>22</v>
      </c>
    </row>
    <row r="26">
      <c r="A26" s="18" t="inlineStr"/>
    </row>
    <row r="27">
      <c r="A27" s="61" t="inlineStr">
        <is>
          <t>METHODOLOGY</t>
        </is>
      </c>
    </row>
    <row r="28">
      <c r="A28" s="18" t="inlineStr">
        <is>
          <t>• Master list assembled via WebSearch (Chittorgarh, BusinessStandard, Moneycontrol etc.). Direct site fetch was blocked.</t>
        </is>
      </c>
    </row>
    <row r="29">
      <c r="A29" s="18" t="inlineStr">
        <is>
          <t>• Per-IPO Fresh/OFS split sourced primarily from Chittorgarh-derived snippets and RHP-cited search results.</t>
        </is>
      </c>
    </row>
    <row r="30">
      <c r="A30" s="18" t="inlineStr">
        <is>
          <t>• Issue Price = upper end of price band / final allotment price.</t>
        </is>
      </c>
    </row>
    <row r="31">
      <c r="A31" s="18" t="inlineStr">
        <is>
          <t>• CMP gathered via WebSearch snippets. CMP As-Of Date column shows the actual snippet date when ≠ 7 May 2026. NO CMP refreshed to today's close — egress-blocked NSE/BSE feed prevented this. Most CMPs are stale and marked accordingly.</t>
        </is>
      </c>
    </row>
    <row r="32">
      <c r="A32" s="18" t="inlineStr">
        <is>
          <t>• 'Listing Gain/(Loss) %' reflects total return vs IPO price as on the CMP As-Of date — NOT first-day listing pop. For a Jan 2025 IPO this is ~16 months of post-IPO return.</t>
        </is>
      </c>
    </row>
    <row r="33">
      <c r="A33" s="18" t="inlineStr"/>
    </row>
    <row r="34">
      <c r="A34" s="61" t="inlineStr">
        <is>
          <t>KEY CAVEATS — DO NOT PUBLISH WITHOUT VERIFICATION</t>
        </is>
      </c>
    </row>
    <row r="35">
      <c r="A35" s="18" t="inlineStr">
        <is>
          <t>1. COMPLETENESS: This file contains 85 IPOs. Industry trackers report 101–108 mainboard CY2025 IPOs. The ~16–23 missing are likely smaller-cap listings scattered across all months (no specific month-cluster gap). Aggregate ₹ totals are an under-count of the true CY2025 totals.</t>
        </is>
      </c>
    </row>
    <row r="36">
      <c r="A36" s="18" t="inlineStr">
        <is>
          <t>2. NSE SYMBOLS: Most symbols inferred from search-result snippets, NOT verified against NSE's official ticker registry (egress-blocked). Treat as best-effort.</t>
        </is>
      </c>
    </row>
    <row r="37">
      <c r="A37" s="18" t="inlineStr">
        <is>
          <t>3. PROMOTER HOLDINGS: ~31 IPOs now have promoter pre/post % captured (vs 5 in prior round). RHP/DRHP on SEBI is the authoritative source for the rest — left blank rather than guessed.</t>
        </is>
      </c>
    </row>
    <row r="38">
      <c r="A38" s="18" t="inlineStr">
        <is>
          <t>4. PROMOTER OFS BREAKDOWN: The 'Promoter OFS (₹ Cr)' column was NOT populated — distinguishing promoter vs non-promoter sellers requires reading each prospectus.</t>
        </is>
      </c>
    </row>
    <row r="39">
      <c r="A39" s="18" t="inlineStr">
        <is>
          <t>5. CMP RELIABILITY: WebSearch snippets are not a substitute for a Bloomberg/NSE feed. As-of dates range from late-Feb 2026 to 7-May 2026. Many CMPs may be approximations from broker pages that update infrequently.</t>
        </is>
      </c>
    </row>
    <row r="40">
      <c r="A40" s="18" t="inlineStr">
        <is>
          <t>6. SECTOR CLASSIFICATION: Broad/heuristic. Reclassify if needed.</t>
        </is>
      </c>
    </row>
    <row r="41">
      <c r="A41" s="18" t="inlineStr">
        <is>
          <t>7. DATE/SYMBOL DISCREPANCIES: Some November 2025 listing dates in the file may be off by 1-7 days vs the actual exchange listing date (e.g., Groww Nov 12 likely correct; some others may need verification).</t>
        </is>
      </c>
    </row>
    <row r="42">
      <c r="A42" s="18" t="inlineStr"/>
    </row>
    <row r="43">
      <c r="A43" s="61" t="inlineStr">
        <is>
          <t>PRIMARY SOURCES (text snippets retrieved via WebSearch)</t>
        </is>
      </c>
    </row>
    <row r="44">
      <c r="A44" s="18" t="inlineStr">
        <is>
          <t>• Chittorgarh.com — per-IPO pages with Fresh/OFS, price band, subscription, promoter detail</t>
        </is>
      </c>
    </row>
    <row r="45">
      <c r="A45" s="18" t="inlineStr">
        <is>
          <t>• Screener.in / Trendlyne / Angel One — current shareholding (post-IPO Inferred values)</t>
        </is>
      </c>
    </row>
    <row r="46">
      <c r="A46" s="18" t="inlineStr">
        <is>
          <t>• Business Standard, Moneycontrol, Upstox, IPO Watch, IPO Central — listing-day performance</t>
        </is>
      </c>
    </row>
    <row r="47">
      <c r="A47" s="18" t="inlineStr">
        <is>
          <t>• Outlook Money, Outlook Business, Forbes, Goodreturns — RHP/promoter detail commentary</t>
        </is>
      </c>
    </row>
    <row r="48">
      <c r="A48" s="18" t="inlineStr">
        <is>
          <t>• Direct site access (Chittorgarh.com, NSE) was egress-blocked in this session.</t>
        </is>
      </c>
    </row>
    <row r="49">
      <c r="A49" s="18" t="inlineStr"/>
    </row>
    <row r="50">
      <c r="A50" s="61" t="inlineStr">
        <is>
          <t>CAVEATS BEFORE PUBLISHING</t>
        </is>
      </c>
    </row>
    <row r="51">
      <c r="A51" s="18" t="inlineStr">
        <is>
          <t>• Cross-check the largest 10 IPOs (Tata Capital, LG Electronics, HDB Financial, Hexaware, Lenskart, ICICI Pru AMC, Groww, Meesho, NSDL, Pine Labs) against their RHPs.</t>
        </is>
      </c>
    </row>
    <row r="52">
      <c r="A52" s="18" t="inlineStr">
        <is>
          <t>• Verify CMPs on NSE before publishing any 'X% trade below issue' headline. Verified-only CMP count: 0 (CMP refresh was blocked).</t>
        </is>
      </c>
    </row>
    <row r="53">
      <c r="A53" s="18" t="inlineStr">
        <is>
          <t>• Tata Capital pre/post promoter holding (95.6/85) is Single-source — RHP variant suggests Tata Sons alone moved 88.6→80; Tata Group ~95→86. Disambiguate before quoting.</t>
        </is>
      </c>
    </row>
    <row r="54">
      <c r="A54" s="18" t="inlineStr">
        <is>
          <t>• If quoting aggregate OFS share, footnote it as based on the IPOs for which the Fresh+OFS split was captured (the absolute ₹ amounts are an under-count).</t>
        </is>
      </c>
    </row>
    <row r="55">
      <c r="A55" s="18" t="inlineStr"/>
    </row>
    <row r="56">
      <c r="A56" s="61" t="inlineStr">
        <is>
          <t>FILE GENERATED: 7 May 2026 | UPDATED: 7 May 2026 (verification layer added)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2026-05-07T02:43:47Z</dcterms:created>
  <dcterms:modified xmlns:dcterms="http://purl.org/dc/terms/" xmlns:xsi="http://www.w3.org/2001/XMLSchema-instance" xsi:type="dcterms:W3CDTF">2026-05-07T03:55:14Z</dcterms:modified>
  <cp:revision>0</cp:revision>
</cp:coreProperties>
</file>